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0515" windowHeight="6855"/>
  </bookViews>
  <sheets>
    <sheet name="Proposed FY2014 Budget Impact" sheetId="2" r:id="rId1"/>
  </sheets>
  <definedNames>
    <definedName name="_xlnm._FilterDatabase" localSheetId="0" hidden="1">'Proposed FY2014 Budget Impact'!$A$5:$C$63</definedName>
    <definedName name="_xlnm.Print_Area" localSheetId="0">'Proposed FY2014 Budget Impact'!$A$1:$V$74</definedName>
    <definedName name="_xlnm.Print_Titles" localSheetId="0">'Proposed FY2014 Budget Impact'!$4:$5</definedName>
  </definedNames>
  <calcPr calcId="145621"/>
</workbook>
</file>

<file path=xl/calcChain.xml><?xml version="1.0" encoding="utf-8"?>
<calcChain xmlns="http://schemas.openxmlformats.org/spreadsheetml/2006/main">
  <c r="U63" i="2" l="1"/>
  <c r="V63" i="2" s="1"/>
  <c r="T63" i="2"/>
  <c r="U62" i="2"/>
  <c r="V62" i="2" s="1"/>
  <c r="T62" i="2"/>
  <c r="U61" i="2"/>
  <c r="V61" i="2" s="1"/>
  <c r="T61" i="2"/>
  <c r="U60" i="2"/>
  <c r="V60" i="2" s="1"/>
  <c r="T60" i="2"/>
  <c r="U59" i="2"/>
  <c r="V59" i="2" s="1"/>
  <c r="T59" i="2"/>
  <c r="U58" i="2"/>
  <c r="V58" i="2" s="1"/>
  <c r="T58" i="2"/>
  <c r="U57" i="2"/>
  <c r="V57" i="2" s="1"/>
  <c r="T57" i="2"/>
  <c r="U56" i="2"/>
  <c r="V56" i="2" s="1"/>
  <c r="T56" i="2"/>
  <c r="U55" i="2"/>
  <c r="V55" i="2" s="1"/>
  <c r="T55" i="2"/>
  <c r="U54" i="2"/>
  <c r="V54" i="2" s="1"/>
  <c r="T54" i="2"/>
  <c r="U53" i="2"/>
  <c r="V53" i="2" s="1"/>
  <c r="T53" i="2"/>
  <c r="U52" i="2"/>
  <c r="V52" i="2" s="1"/>
  <c r="T52" i="2"/>
  <c r="U51" i="2"/>
  <c r="V51" i="2" s="1"/>
  <c r="T51" i="2"/>
  <c r="U50" i="2"/>
  <c r="V50" i="2" s="1"/>
  <c r="T50" i="2"/>
  <c r="U49" i="2"/>
  <c r="V49" i="2" s="1"/>
  <c r="T49" i="2"/>
  <c r="U48" i="2"/>
  <c r="V48" i="2" s="1"/>
  <c r="T48" i="2"/>
  <c r="U47" i="2"/>
  <c r="V47" i="2" s="1"/>
  <c r="T47" i="2"/>
  <c r="U46" i="2"/>
  <c r="V46" i="2" s="1"/>
  <c r="T46" i="2"/>
  <c r="U45" i="2"/>
  <c r="V45" i="2" s="1"/>
  <c r="T45" i="2"/>
  <c r="U44" i="2"/>
  <c r="V44" i="2" s="1"/>
  <c r="T44" i="2"/>
  <c r="U43" i="2"/>
  <c r="V43" i="2" s="1"/>
  <c r="T43" i="2"/>
  <c r="U42" i="2"/>
  <c r="V42" i="2" s="1"/>
  <c r="T42" i="2"/>
  <c r="U41" i="2"/>
  <c r="V41" i="2" s="1"/>
  <c r="T41" i="2"/>
  <c r="U40" i="2"/>
  <c r="V40" i="2" s="1"/>
  <c r="T40" i="2"/>
  <c r="U39" i="2"/>
  <c r="V39" i="2" s="1"/>
  <c r="T39" i="2"/>
  <c r="U38" i="2"/>
  <c r="V38" i="2" s="1"/>
  <c r="T38" i="2"/>
  <c r="U37" i="2"/>
  <c r="V37" i="2" s="1"/>
  <c r="T37" i="2"/>
  <c r="U36" i="2"/>
  <c r="V36" i="2" s="1"/>
  <c r="T36" i="2"/>
  <c r="U35" i="2"/>
  <c r="V35" i="2" s="1"/>
  <c r="T35" i="2"/>
  <c r="U34" i="2"/>
  <c r="V34" i="2" s="1"/>
  <c r="T34" i="2"/>
  <c r="U33" i="2"/>
  <c r="V33" i="2" s="1"/>
  <c r="T33" i="2"/>
  <c r="U32" i="2"/>
  <c r="V32" i="2" s="1"/>
  <c r="T32" i="2"/>
  <c r="U31" i="2"/>
  <c r="V31" i="2" s="1"/>
  <c r="T31" i="2"/>
  <c r="U30" i="2"/>
  <c r="V30" i="2" s="1"/>
  <c r="T30" i="2"/>
  <c r="U29" i="2"/>
  <c r="V29" i="2" s="1"/>
  <c r="T29" i="2"/>
  <c r="U28" i="2"/>
  <c r="V28" i="2" s="1"/>
  <c r="T28" i="2"/>
  <c r="U27" i="2"/>
  <c r="V27" i="2" s="1"/>
  <c r="T27" i="2"/>
  <c r="U26" i="2"/>
  <c r="V26" i="2" s="1"/>
  <c r="T26" i="2"/>
  <c r="U25" i="2"/>
  <c r="V25" i="2" s="1"/>
  <c r="T25" i="2"/>
  <c r="U24" i="2"/>
  <c r="V24" i="2" s="1"/>
  <c r="T24" i="2"/>
  <c r="U23" i="2"/>
  <c r="V23" i="2" s="1"/>
  <c r="T23" i="2"/>
  <c r="U22" i="2"/>
  <c r="V22" i="2" s="1"/>
  <c r="T22" i="2"/>
  <c r="U21" i="2"/>
  <c r="V21" i="2" s="1"/>
  <c r="T21" i="2"/>
  <c r="U20" i="2"/>
  <c r="V20" i="2" s="1"/>
  <c r="T20" i="2"/>
  <c r="U19" i="2"/>
  <c r="V19" i="2" s="1"/>
  <c r="T19" i="2"/>
  <c r="U18" i="2"/>
  <c r="V18" i="2" s="1"/>
  <c r="T18" i="2"/>
  <c r="U17" i="2"/>
  <c r="V17" i="2" s="1"/>
  <c r="T17" i="2"/>
  <c r="U16" i="2"/>
  <c r="V16" i="2" s="1"/>
  <c r="T16" i="2"/>
  <c r="U15" i="2"/>
  <c r="V15" i="2" s="1"/>
  <c r="T15" i="2"/>
  <c r="U14" i="2"/>
  <c r="V14" i="2" s="1"/>
  <c r="T14" i="2"/>
  <c r="U13" i="2"/>
  <c r="V13" i="2" s="1"/>
  <c r="T13" i="2"/>
  <c r="U12" i="2"/>
  <c r="V12" i="2" s="1"/>
  <c r="T12" i="2"/>
  <c r="U11" i="2"/>
  <c r="V11" i="2" s="1"/>
  <c r="T11" i="2"/>
  <c r="U10" i="2"/>
  <c r="V10" i="2" s="1"/>
  <c r="T10" i="2"/>
  <c r="U9" i="2"/>
  <c r="V9" i="2" s="1"/>
  <c r="T9" i="2"/>
  <c r="U8" i="2"/>
  <c r="V8" i="2" s="1"/>
  <c r="T8" i="2"/>
  <c r="U7" i="2"/>
  <c r="V7" i="2" s="1"/>
  <c r="T7" i="2"/>
  <c r="U6" i="2"/>
  <c r="T6" i="2"/>
  <c r="A4" i="2"/>
  <c r="V6" i="2" l="1"/>
  <c r="K14" i="2" l="1"/>
  <c r="M14" i="2" s="1"/>
  <c r="O14" i="2" s="1"/>
  <c r="K64" i="2" l="1"/>
  <c r="M64" i="2" s="1"/>
  <c r="O64" i="2" s="1"/>
  <c r="J64" i="2"/>
  <c r="L64" i="2" s="1"/>
  <c r="N64" i="2" s="1"/>
  <c r="K63" i="2"/>
  <c r="M63" i="2" s="1"/>
  <c r="O63" i="2" s="1"/>
  <c r="J63" i="2"/>
  <c r="L63" i="2" s="1"/>
  <c r="N63" i="2" s="1"/>
  <c r="P63" i="2" s="1"/>
  <c r="K62" i="2"/>
  <c r="M62" i="2" s="1"/>
  <c r="O62" i="2" s="1"/>
  <c r="J62" i="2"/>
  <c r="L62" i="2" s="1"/>
  <c r="N62" i="2" s="1"/>
  <c r="P62" i="2" s="1"/>
  <c r="K61" i="2"/>
  <c r="M61" i="2" s="1"/>
  <c r="O61" i="2" s="1"/>
  <c r="J61" i="2"/>
  <c r="L61" i="2" s="1"/>
  <c r="N61" i="2" s="1"/>
  <c r="P61" i="2" s="1"/>
  <c r="K60" i="2"/>
  <c r="M60" i="2" s="1"/>
  <c r="O60" i="2" s="1"/>
  <c r="J60" i="2"/>
  <c r="L60" i="2" s="1"/>
  <c r="N60" i="2" s="1"/>
  <c r="P60" i="2" s="1"/>
  <c r="K59" i="2"/>
  <c r="M59" i="2" s="1"/>
  <c r="O59" i="2" s="1"/>
  <c r="J59" i="2"/>
  <c r="L59" i="2" s="1"/>
  <c r="N59" i="2" s="1"/>
  <c r="P59" i="2" s="1"/>
  <c r="K58" i="2"/>
  <c r="M58" i="2" s="1"/>
  <c r="O58" i="2" s="1"/>
  <c r="J58" i="2"/>
  <c r="L58" i="2" s="1"/>
  <c r="N58" i="2" s="1"/>
  <c r="P58" i="2" s="1"/>
  <c r="K57" i="2"/>
  <c r="M57" i="2" s="1"/>
  <c r="O57" i="2" s="1"/>
  <c r="J57" i="2"/>
  <c r="L57" i="2" s="1"/>
  <c r="N57" i="2" s="1"/>
  <c r="P57" i="2" s="1"/>
  <c r="K56" i="2"/>
  <c r="M56" i="2" s="1"/>
  <c r="O56" i="2" s="1"/>
  <c r="J56" i="2"/>
  <c r="L56" i="2" s="1"/>
  <c r="N56" i="2" s="1"/>
  <c r="P56" i="2" s="1"/>
  <c r="K55" i="2"/>
  <c r="M55" i="2" s="1"/>
  <c r="O55" i="2" s="1"/>
  <c r="J55" i="2"/>
  <c r="L55" i="2" s="1"/>
  <c r="N55" i="2" s="1"/>
  <c r="P55" i="2" s="1"/>
  <c r="K54" i="2"/>
  <c r="M54" i="2" s="1"/>
  <c r="O54" i="2" s="1"/>
  <c r="J54" i="2"/>
  <c r="L54" i="2" s="1"/>
  <c r="N54" i="2" s="1"/>
  <c r="P54" i="2" s="1"/>
  <c r="K53" i="2"/>
  <c r="M53" i="2" s="1"/>
  <c r="O53" i="2" s="1"/>
  <c r="J53" i="2"/>
  <c r="L53" i="2" s="1"/>
  <c r="N53" i="2" s="1"/>
  <c r="P53" i="2" s="1"/>
  <c r="K52" i="2"/>
  <c r="M52" i="2" s="1"/>
  <c r="O52" i="2" s="1"/>
  <c r="J52" i="2"/>
  <c r="L52" i="2" s="1"/>
  <c r="N52" i="2" s="1"/>
  <c r="P52" i="2" s="1"/>
  <c r="K51" i="2"/>
  <c r="M51" i="2" s="1"/>
  <c r="O51" i="2" s="1"/>
  <c r="J51" i="2"/>
  <c r="L51" i="2" s="1"/>
  <c r="N51" i="2" s="1"/>
  <c r="P51" i="2" s="1"/>
  <c r="K50" i="2"/>
  <c r="M50" i="2" s="1"/>
  <c r="O50" i="2" s="1"/>
  <c r="J50" i="2"/>
  <c r="L50" i="2" s="1"/>
  <c r="N50" i="2" s="1"/>
  <c r="P50" i="2" s="1"/>
  <c r="K49" i="2"/>
  <c r="M49" i="2" s="1"/>
  <c r="O49" i="2" s="1"/>
  <c r="J49" i="2"/>
  <c r="L49" i="2" s="1"/>
  <c r="N49" i="2" s="1"/>
  <c r="P49" i="2" s="1"/>
  <c r="K48" i="2"/>
  <c r="M48" i="2" s="1"/>
  <c r="O48" i="2" s="1"/>
  <c r="J48" i="2"/>
  <c r="L48" i="2" s="1"/>
  <c r="N48" i="2" s="1"/>
  <c r="P48" i="2" s="1"/>
  <c r="K47" i="2"/>
  <c r="M47" i="2" s="1"/>
  <c r="O47" i="2" s="1"/>
  <c r="J47" i="2"/>
  <c r="L47" i="2" s="1"/>
  <c r="N47" i="2" s="1"/>
  <c r="P47" i="2" s="1"/>
  <c r="K46" i="2"/>
  <c r="M46" i="2" s="1"/>
  <c r="O46" i="2" s="1"/>
  <c r="J46" i="2"/>
  <c r="L46" i="2" s="1"/>
  <c r="N46" i="2" s="1"/>
  <c r="P46" i="2" s="1"/>
  <c r="K45" i="2"/>
  <c r="M45" i="2" s="1"/>
  <c r="O45" i="2" s="1"/>
  <c r="J45" i="2"/>
  <c r="L45" i="2" s="1"/>
  <c r="N45" i="2" s="1"/>
  <c r="P45" i="2" s="1"/>
  <c r="K44" i="2"/>
  <c r="M44" i="2" s="1"/>
  <c r="O44" i="2" s="1"/>
  <c r="J44" i="2"/>
  <c r="L44" i="2" s="1"/>
  <c r="N44" i="2" s="1"/>
  <c r="P44" i="2" s="1"/>
  <c r="K43" i="2"/>
  <c r="M43" i="2" s="1"/>
  <c r="O43" i="2" s="1"/>
  <c r="J43" i="2"/>
  <c r="L43" i="2" s="1"/>
  <c r="N43" i="2" s="1"/>
  <c r="P43" i="2" s="1"/>
  <c r="K42" i="2"/>
  <c r="M42" i="2" s="1"/>
  <c r="O42" i="2" s="1"/>
  <c r="J42" i="2"/>
  <c r="L42" i="2" s="1"/>
  <c r="N42" i="2" s="1"/>
  <c r="P42" i="2" s="1"/>
  <c r="K41" i="2"/>
  <c r="M41" i="2" s="1"/>
  <c r="O41" i="2" s="1"/>
  <c r="J41" i="2"/>
  <c r="L41" i="2" s="1"/>
  <c r="N41" i="2" s="1"/>
  <c r="P41" i="2" s="1"/>
  <c r="K40" i="2"/>
  <c r="M40" i="2" s="1"/>
  <c r="O40" i="2" s="1"/>
  <c r="J40" i="2"/>
  <c r="L40" i="2" s="1"/>
  <c r="N40" i="2" s="1"/>
  <c r="P40" i="2" s="1"/>
  <c r="K39" i="2"/>
  <c r="M39" i="2" s="1"/>
  <c r="O39" i="2" s="1"/>
  <c r="J39" i="2"/>
  <c r="L39" i="2" s="1"/>
  <c r="N39" i="2" s="1"/>
  <c r="P39" i="2" s="1"/>
  <c r="K38" i="2"/>
  <c r="M38" i="2" s="1"/>
  <c r="O38" i="2" s="1"/>
  <c r="J38" i="2"/>
  <c r="L38" i="2" s="1"/>
  <c r="N38" i="2" s="1"/>
  <c r="P38" i="2" s="1"/>
  <c r="K37" i="2"/>
  <c r="M37" i="2" s="1"/>
  <c r="O37" i="2" s="1"/>
  <c r="J37" i="2"/>
  <c r="L37" i="2" s="1"/>
  <c r="N37" i="2" s="1"/>
  <c r="P37" i="2" s="1"/>
  <c r="K36" i="2"/>
  <c r="M36" i="2" s="1"/>
  <c r="O36" i="2" s="1"/>
  <c r="J36" i="2"/>
  <c r="L36" i="2" s="1"/>
  <c r="N36" i="2" s="1"/>
  <c r="P36" i="2" s="1"/>
  <c r="K35" i="2"/>
  <c r="M35" i="2" s="1"/>
  <c r="O35" i="2" s="1"/>
  <c r="J35" i="2"/>
  <c r="L35" i="2" s="1"/>
  <c r="N35" i="2" s="1"/>
  <c r="P35" i="2" s="1"/>
  <c r="K34" i="2"/>
  <c r="M34" i="2" s="1"/>
  <c r="O34" i="2" s="1"/>
  <c r="J34" i="2"/>
  <c r="L34" i="2" s="1"/>
  <c r="N34" i="2" s="1"/>
  <c r="P34" i="2" s="1"/>
  <c r="K33" i="2"/>
  <c r="M33" i="2" s="1"/>
  <c r="O33" i="2" s="1"/>
  <c r="J33" i="2"/>
  <c r="L33" i="2" s="1"/>
  <c r="N33" i="2" s="1"/>
  <c r="P33" i="2" s="1"/>
  <c r="K32" i="2"/>
  <c r="M32" i="2" s="1"/>
  <c r="O32" i="2" s="1"/>
  <c r="J32" i="2"/>
  <c r="L32" i="2" s="1"/>
  <c r="N32" i="2" s="1"/>
  <c r="P32" i="2" s="1"/>
  <c r="K31" i="2"/>
  <c r="M31" i="2" s="1"/>
  <c r="O31" i="2" s="1"/>
  <c r="J31" i="2"/>
  <c r="L31" i="2" s="1"/>
  <c r="N31" i="2" s="1"/>
  <c r="P31" i="2" s="1"/>
  <c r="K30" i="2"/>
  <c r="M30" i="2" s="1"/>
  <c r="O30" i="2" s="1"/>
  <c r="J30" i="2"/>
  <c r="L30" i="2" s="1"/>
  <c r="N30" i="2" s="1"/>
  <c r="P30" i="2" s="1"/>
  <c r="K29" i="2"/>
  <c r="M29" i="2" s="1"/>
  <c r="O29" i="2" s="1"/>
  <c r="J29" i="2"/>
  <c r="L29" i="2" s="1"/>
  <c r="N29" i="2" s="1"/>
  <c r="P29" i="2" s="1"/>
  <c r="K28" i="2"/>
  <c r="M28" i="2" s="1"/>
  <c r="O28" i="2" s="1"/>
  <c r="J28" i="2"/>
  <c r="L28" i="2" s="1"/>
  <c r="N28" i="2" s="1"/>
  <c r="P28" i="2" s="1"/>
  <c r="K27" i="2"/>
  <c r="M27" i="2" s="1"/>
  <c r="O27" i="2" s="1"/>
  <c r="J27" i="2"/>
  <c r="L27" i="2" s="1"/>
  <c r="N27" i="2" s="1"/>
  <c r="P27" i="2" s="1"/>
  <c r="K26" i="2"/>
  <c r="M26" i="2" s="1"/>
  <c r="O26" i="2" s="1"/>
  <c r="J26" i="2"/>
  <c r="L26" i="2" s="1"/>
  <c r="N26" i="2" s="1"/>
  <c r="P26" i="2" s="1"/>
  <c r="K25" i="2"/>
  <c r="M25" i="2" s="1"/>
  <c r="O25" i="2" s="1"/>
  <c r="J25" i="2"/>
  <c r="L25" i="2" s="1"/>
  <c r="N25" i="2" s="1"/>
  <c r="P25" i="2" s="1"/>
  <c r="K24" i="2"/>
  <c r="M24" i="2" s="1"/>
  <c r="O24" i="2" s="1"/>
  <c r="J24" i="2"/>
  <c r="L24" i="2" s="1"/>
  <c r="N24" i="2" s="1"/>
  <c r="P24" i="2" s="1"/>
  <c r="K23" i="2"/>
  <c r="M23" i="2" s="1"/>
  <c r="O23" i="2" s="1"/>
  <c r="J23" i="2"/>
  <c r="L23" i="2" s="1"/>
  <c r="N23" i="2" s="1"/>
  <c r="P23" i="2" s="1"/>
  <c r="K22" i="2"/>
  <c r="M22" i="2" s="1"/>
  <c r="O22" i="2" s="1"/>
  <c r="J22" i="2"/>
  <c r="L22" i="2" s="1"/>
  <c r="N22" i="2" s="1"/>
  <c r="P22" i="2" s="1"/>
  <c r="K21" i="2"/>
  <c r="M21" i="2" s="1"/>
  <c r="O21" i="2" s="1"/>
  <c r="J21" i="2"/>
  <c r="L21" i="2" s="1"/>
  <c r="N21" i="2" s="1"/>
  <c r="P21" i="2" s="1"/>
  <c r="K20" i="2"/>
  <c r="M20" i="2" s="1"/>
  <c r="O20" i="2" s="1"/>
  <c r="J20" i="2"/>
  <c r="L20" i="2" s="1"/>
  <c r="N20" i="2" s="1"/>
  <c r="P20" i="2" s="1"/>
  <c r="K19" i="2"/>
  <c r="M19" i="2" s="1"/>
  <c r="O19" i="2" s="1"/>
  <c r="J19" i="2"/>
  <c r="L19" i="2" s="1"/>
  <c r="N19" i="2" s="1"/>
  <c r="P19" i="2" s="1"/>
  <c r="K18" i="2"/>
  <c r="M18" i="2" s="1"/>
  <c r="O18" i="2" s="1"/>
  <c r="J18" i="2"/>
  <c r="L18" i="2" s="1"/>
  <c r="N18" i="2" s="1"/>
  <c r="P18" i="2" s="1"/>
  <c r="K17" i="2"/>
  <c r="M17" i="2" s="1"/>
  <c r="O17" i="2" s="1"/>
  <c r="J17" i="2"/>
  <c r="L17" i="2" s="1"/>
  <c r="N17" i="2" s="1"/>
  <c r="P17" i="2" s="1"/>
  <c r="K16" i="2"/>
  <c r="M16" i="2" s="1"/>
  <c r="O16" i="2" s="1"/>
  <c r="J16" i="2"/>
  <c r="L16" i="2" s="1"/>
  <c r="N16" i="2" s="1"/>
  <c r="P16" i="2" s="1"/>
  <c r="K15" i="2"/>
  <c r="M15" i="2" s="1"/>
  <c r="O15" i="2" s="1"/>
  <c r="J15" i="2"/>
  <c r="L15" i="2" s="1"/>
  <c r="N15" i="2" s="1"/>
  <c r="P15" i="2" s="1"/>
  <c r="J14" i="2"/>
  <c r="L14" i="2" s="1"/>
  <c r="N14" i="2" s="1"/>
  <c r="P14" i="2" s="1"/>
  <c r="K13" i="2"/>
  <c r="M13" i="2" s="1"/>
  <c r="O13" i="2" s="1"/>
  <c r="J13" i="2"/>
  <c r="L13" i="2" s="1"/>
  <c r="N13" i="2" s="1"/>
  <c r="P13" i="2" s="1"/>
  <c r="K12" i="2"/>
  <c r="M12" i="2" s="1"/>
  <c r="O12" i="2" s="1"/>
  <c r="J12" i="2"/>
  <c r="L12" i="2" s="1"/>
  <c r="N12" i="2" s="1"/>
  <c r="P12" i="2" s="1"/>
  <c r="K11" i="2"/>
  <c r="M11" i="2" s="1"/>
  <c r="O11" i="2" s="1"/>
  <c r="J11" i="2"/>
  <c r="L11" i="2" s="1"/>
  <c r="N11" i="2" s="1"/>
  <c r="P11" i="2" s="1"/>
  <c r="K10" i="2"/>
  <c r="M10" i="2" s="1"/>
  <c r="O10" i="2" s="1"/>
  <c r="J10" i="2"/>
  <c r="L10" i="2" s="1"/>
  <c r="N10" i="2" s="1"/>
  <c r="P10" i="2" s="1"/>
  <c r="K9" i="2"/>
  <c r="M9" i="2" s="1"/>
  <c r="O9" i="2" s="1"/>
  <c r="J9" i="2"/>
  <c r="L9" i="2" s="1"/>
  <c r="N9" i="2" s="1"/>
  <c r="P9" i="2" s="1"/>
  <c r="K8" i="2"/>
  <c r="M8" i="2" s="1"/>
  <c r="O8" i="2" s="1"/>
  <c r="J8" i="2"/>
  <c r="L8" i="2" s="1"/>
  <c r="N8" i="2" s="1"/>
  <c r="P8" i="2" s="1"/>
  <c r="K7" i="2"/>
  <c r="M7" i="2" s="1"/>
  <c r="O7" i="2" s="1"/>
  <c r="K6" i="2"/>
  <c r="O6" i="2" s="1"/>
  <c r="J7" i="2"/>
  <c r="L7" i="2" l="1"/>
  <c r="N7" i="2" s="1"/>
  <c r="P7" i="2" s="1"/>
  <c r="J6" i="2"/>
  <c r="L6" i="2" l="1"/>
  <c r="N6" i="2" s="1"/>
  <c r="P6" i="2" s="1"/>
</calcChain>
</file>

<file path=xl/sharedStrings.xml><?xml version="1.0" encoding="utf-8"?>
<sst xmlns="http://schemas.openxmlformats.org/spreadsheetml/2006/main" count="96" uniqueCount="95">
  <si>
    <t>Alabama</t>
  </si>
  <si>
    <t>Nevada</t>
  </si>
  <si>
    <t>Alaska</t>
  </si>
  <si>
    <t>New Hampshire</t>
  </si>
  <si>
    <t>Arizona</t>
  </si>
  <si>
    <t>New Jersey</t>
  </si>
  <si>
    <t>Arkansas</t>
  </si>
  <si>
    <t>New Mexico</t>
  </si>
  <si>
    <t>California</t>
  </si>
  <si>
    <t>New York</t>
  </si>
  <si>
    <t>Colorado</t>
  </si>
  <si>
    <t>North Carolina</t>
  </si>
  <si>
    <t>Connecticut</t>
  </si>
  <si>
    <t>North Dakota</t>
  </si>
  <si>
    <t>Delaware</t>
  </si>
  <si>
    <t>Ohio</t>
  </si>
  <si>
    <t>District of Columbia</t>
  </si>
  <si>
    <t>Oklahoma</t>
  </si>
  <si>
    <t>Florida</t>
  </si>
  <si>
    <t>Oregon</t>
  </si>
  <si>
    <t>Georgia</t>
  </si>
  <si>
    <t>Pennsylvania</t>
  </si>
  <si>
    <t>Hawaii</t>
  </si>
  <si>
    <t>Puerto Rico</t>
  </si>
  <si>
    <t>Idaho</t>
  </si>
  <si>
    <t>Rhode Island</t>
  </si>
  <si>
    <t>Illinois</t>
  </si>
  <si>
    <t>South Carolina</t>
  </si>
  <si>
    <t>Indiana</t>
  </si>
  <si>
    <t>South Dakota</t>
  </si>
  <si>
    <t>Iowa</t>
  </si>
  <si>
    <t>Tennessee</t>
  </si>
  <si>
    <t>Kansas</t>
  </si>
  <si>
    <t>Texas</t>
  </si>
  <si>
    <t>Kentucky</t>
  </si>
  <si>
    <t>Utah</t>
  </si>
  <si>
    <t>Louisiana</t>
  </si>
  <si>
    <t>Vermont</t>
  </si>
  <si>
    <t>Maine</t>
  </si>
  <si>
    <t>Virginia</t>
  </si>
  <si>
    <t>Maryland</t>
  </si>
  <si>
    <t>Washington</t>
  </si>
  <si>
    <t>Massachusetts</t>
  </si>
  <si>
    <t>West Virginia</t>
  </si>
  <si>
    <t>Michigan</t>
  </si>
  <si>
    <t>Wisconsin</t>
  </si>
  <si>
    <t>Minnesota</t>
  </si>
  <si>
    <t>Wyoming</t>
  </si>
  <si>
    <t>Mississippi</t>
  </si>
  <si>
    <t>Missouri</t>
  </si>
  <si>
    <t>American Samoa</t>
  </si>
  <si>
    <t>Montana</t>
  </si>
  <si>
    <t>Guam</t>
  </si>
  <si>
    <t>Nebraska</t>
  </si>
  <si>
    <t>Northern Marianas</t>
  </si>
  <si>
    <t>Virgin Islands</t>
  </si>
  <si>
    <t>Dollars</t>
  </si>
  <si>
    <t>Territory Total</t>
  </si>
  <si>
    <t>12-month estimate (from 9-month money)</t>
  </si>
  <si>
    <t>Total(**)</t>
  </si>
  <si>
    <t>State slots(1)</t>
  </si>
  <si>
    <t>Dollars(1)</t>
  </si>
  <si>
    <t>National slots (excluding setasides) (2)</t>
  </si>
  <si>
    <t>3-month actual (2)</t>
  </si>
  <si>
    <t>9-month actual (~$9,698 cost per position) (2)</t>
  </si>
  <si>
    <t>National setaside slots</t>
  </si>
  <si>
    <t>Cut in slots</t>
  </si>
  <si>
    <t xml:space="preserve">Cut in funding </t>
  </si>
  <si>
    <t>All States and Territories</t>
  </si>
  <si>
    <t>National and State Slots, Total</t>
  </si>
  <si>
    <t>National and State Funding, Total</t>
  </si>
  <si>
    <t>Current FY12 Funding*</t>
  </si>
  <si>
    <t>ACTUAL SCSEP Program Performance Data for Year Ending June 30, 2012 (PY11)***</t>
  </si>
  <si>
    <t>Number of hours worked in 
service to the general community - PY11</t>
  </si>
  <si>
    <t>Number of hours worked in
service to the elderly community - PY11</t>
  </si>
  <si>
    <t>Number of hours worked
in community service - PY11</t>
  </si>
  <si>
    <t>Cut in hours of service to the elderly community</t>
  </si>
  <si>
    <t>Cut in total hours of community service</t>
  </si>
  <si>
    <t xml:space="preserve">Number of Funded Slots </t>
  </si>
  <si>
    <t xml:space="preserve">Cut in Number of SCSEP Participants** </t>
  </si>
  <si>
    <t>Value of lost hours of community service ($22.14/hr***)</t>
  </si>
  <si>
    <t>*http://wdr.doleta.gov/directives/attach/TEGL/TEGL26-11aA.pdf and http://wdr.doleta.gov/directives/attach/TEGL/TEGL_26_11_Change1_Att1.pdf</t>
  </si>
  <si>
    <t xml:space="preserve">Authorized by the Older Americans Act and administered by the US Department of Labor, SCSEP is the only federal program </t>
  </si>
  <si>
    <t xml:space="preserve">** Number of SCSEP participants based on Number of Slots x PY2011 Service Level of 172%. </t>
  </si>
  <si>
    <t>***Value of community service hours based on Independent Sector research: http://www.independentsector.org/volunteer_time</t>
  </si>
  <si>
    <t>Sources:</t>
  </si>
  <si>
    <t>Compared to current FY12 funding, the proposed FY14 budget for SCSEP would result in 12,000 fewer jobs</t>
  </si>
  <si>
    <t>for low income older adults and a loss of 6.5 million hours of community service worth $144 million (Rev. 4/15/13)</t>
  </si>
  <si>
    <t>Prepared by Senior Service America, Inc. - 4/15/13 - www.seniorserviceamerica.org</t>
  </si>
  <si>
    <t>Proposed Reduced Funding Level in FY14 Budget Release</t>
  </si>
  <si>
    <t>Estimated  Impact of Proposed FY14 Budget Cut (compared to FY12)</t>
  </si>
  <si>
    <t>Estimated  Impact of Proposed FY14 Budget Cut On Community Service</t>
  </si>
  <si>
    <t>Proposed Funding Level in FY14 Budget  Release</t>
  </si>
  <si>
    <t>FY14 budget will provide funding to operate the Senior Community Service Employment Program (SCSEP) from July 1, 2014, to June 30, 2015.</t>
  </si>
  <si>
    <t>targeted to provide employment and training to low income unemployed older adults 55 years and older (according to a January 2011 GAO Report GAO-11-92).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</si>
</sst>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medium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vertical="top" wrapText="1"/>
    </xf>
    <xf numFmtId="44" fontId="0" fillId="0" borderId="0" xfId="2" applyFont="1" applyAlignment="1">
      <alignment vertical="top" wrapText="1"/>
    </xf>
    <xf numFmtId="3" fontId="0" fillId="0" borderId="0" xfId="0" applyNumberFormat="1" applyAlignment="1">
      <alignment vertical="top" wrapText="1"/>
    </xf>
    <xf numFmtId="44" fontId="0" fillId="0" borderId="0" xfId="0" applyNumberFormat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center" vertical="center" wrapText="1"/>
    </xf>
    <xf numFmtId="165" fontId="0" fillId="0" borderId="0" xfId="2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0" fontId="0" fillId="0" borderId="17" xfId="0" applyBorder="1" applyAlignment="1">
      <alignment horizontal="center" vertical="center" wrapText="1"/>
    </xf>
    <xf numFmtId="0" fontId="2" fillId="0" borderId="18" xfId="0" applyFont="1" applyBorder="1" applyAlignment="1">
      <alignment vertical="top" wrapText="1"/>
    </xf>
    <xf numFmtId="6" fontId="2" fillId="0" borderId="11" xfId="0" applyNumberFormat="1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3" fontId="0" fillId="0" borderId="0" xfId="0" applyNumberFormat="1" applyBorder="1" applyAlignment="1">
      <alignment vertical="top" wrapText="1"/>
    </xf>
    <xf numFmtId="3" fontId="0" fillId="0" borderId="19" xfId="0" applyNumberFormat="1" applyBorder="1" applyAlignment="1">
      <alignment horizontal="center" vertical="center" wrapText="1"/>
    </xf>
    <xf numFmtId="6" fontId="6" fillId="3" borderId="3" xfId="0" applyNumberFormat="1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6" xfId="0" applyFont="1" applyBorder="1" applyAlignment="1">
      <alignment vertical="top" wrapText="1"/>
    </xf>
    <xf numFmtId="0" fontId="2" fillId="0" borderId="45" xfId="0" applyFont="1" applyBorder="1" applyAlignment="1">
      <alignment vertical="top" wrapText="1"/>
    </xf>
    <xf numFmtId="3" fontId="0" fillId="0" borderId="45" xfId="0" applyNumberFormat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1" fontId="0" fillId="2" borderId="54" xfId="0" applyNumberFormat="1" applyFill="1" applyBorder="1" applyAlignment="1">
      <alignment horizontal="center" vertical="center" wrapText="1"/>
    </xf>
    <xf numFmtId="1" fontId="0" fillId="2" borderId="55" xfId="0" applyNumberFormat="1" applyFill="1" applyBorder="1" applyAlignment="1">
      <alignment horizontal="center" vertical="center" wrapText="1"/>
    </xf>
    <xf numFmtId="1" fontId="0" fillId="2" borderId="56" xfId="0" applyNumberForma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12" fillId="0" borderId="0" xfId="4" applyAlignment="1">
      <alignment vertical="top" wrapText="1"/>
    </xf>
    <xf numFmtId="0" fontId="0" fillId="0" borderId="45" xfId="0" applyBorder="1" applyAlignment="1">
      <alignment vertical="top" wrapText="1"/>
    </xf>
    <xf numFmtId="0" fontId="4" fillId="0" borderId="57" xfId="0" applyFont="1" applyFill="1" applyBorder="1" applyAlignment="1">
      <alignment wrapText="1"/>
    </xf>
    <xf numFmtId="164" fontId="0" fillId="0" borderId="0" xfId="1" applyNumberFormat="1" applyFont="1" applyAlignment="1">
      <alignment vertical="top" wrapText="1"/>
    </xf>
    <xf numFmtId="165" fontId="0" fillId="0" borderId="0" xfId="0" applyNumberFormat="1" applyAlignment="1">
      <alignment vertical="top" wrapText="1"/>
    </xf>
    <xf numFmtId="167" fontId="0" fillId="0" borderId="0" xfId="0" applyNumberFormat="1" applyAlignment="1">
      <alignment vertical="top" wrapText="1"/>
    </xf>
    <xf numFmtId="3" fontId="7" fillId="6" borderId="33" xfId="0" applyNumberFormat="1" applyFont="1" applyFill="1" applyBorder="1" applyAlignment="1">
      <alignment horizontal="center" vertical="center" wrapText="1"/>
    </xf>
    <xf numFmtId="165" fontId="7" fillId="6" borderId="21" xfId="2" applyNumberFormat="1" applyFont="1" applyFill="1" applyBorder="1" applyAlignment="1">
      <alignment horizontal="center" vertical="center" wrapText="1"/>
    </xf>
    <xf numFmtId="3" fontId="0" fillId="6" borderId="26" xfId="0" applyNumberFormat="1" applyFont="1" applyFill="1" applyBorder="1" applyAlignment="1">
      <alignment horizontal="center" vertical="center" wrapText="1"/>
    </xf>
    <xf numFmtId="165" fontId="1" fillId="6" borderId="13" xfId="2" applyNumberFormat="1" applyFont="1" applyFill="1" applyBorder="1" applyAlignment="1">
      <alignment horizontal="center" vertical="center" wrapText="1"/>
    </xf>
    <xf numFmtId="3" fontId="0" fillId="6" borderId="12" xfId="0" applyNumberFormat="1" applyFill="1" applyBorder="1" applyAlignment="1">
      <alignment horizontal="center" vertical="center" wrapText="1"/>
    </xf>
    <xf numFmtId="166" fontId="0" fillId="6" borderId="12" xfId="0" applyNumberFormat="1" applyFill="1" applyBorder="1" applyAlignment="1">
      <alignment horizontal="center" vertical="center" wrapText="1"/>
    </xf>
    <xf numFmtId="3" fontId="0" fillId="6" borderId="50" xfId="0" applyNumberFormat="1" applyFont="1" applyFill="1" applyBorder="1" applyAlignment="1">
      <alignment horizontal="center" vertical="center" wrapText="1"/>
    </xf>
    <xf numFmtId="164" fontId="0" fillId="6" borderId="54" xfId="1" applyNumberFormat="1" applyFont="1" applyFill="1" applyBorder="1" applyAlignment="1">
      <alignment vertical="top" wrapText="1"/>
    </xf>
    <xf numFmtId="164" fontId="0" fillId="6" borderId="55" xfId="1" applyNumberFormat="1" applyFont="1" applyFill="1" applyBorder="1" applyAlignment="1">
      <alignment vertical="top" wrapText="1"/>
    </xf>
    <xf numFmtId="164" fontId="0" fillId="6" borderId="56" xfId="1" applyNumberFormat="1" applyFont="1" applyFill="1" applyBorder="1" applyAlignment="1">
      <alignment vertical="top" wrapText="1"/>
    </xf>
    <xf numFmtId="3" fontId="1" fillId="6" borderId="54" xfId="1" applyNumberFormat="1" applyFont="1" applyFill="1" applyBorder="1" applyAlignment="1">
      <alignment horizontal="center" vertical="center" wrapText="1"/>
    </xf>
    <xf numFmtId="3" fontId="1" fillId="6" borderId="55" xfId="1" applyNumberFormat="1" applyFont="1" applyFill="1" applyBorder="1" applyAlignment="1">
      <alignment horizontal="center" vertical="center" wrapText="1"/>
    </xf>
    <xf numFmtId="166" fontId="1" fillId="6" borderId="56" xfId="2" applyNumberFormat="1" applyFont="1" applyFill="1" applyBorder="1" applyAlignment="1">
      <alignment horizontal="center" vertical="center" wrapText="1"/>
    </xf>
    <xf numFmtId="0" fontId="0" fillId="6" borderId="12" xfId="0" applyFill="1" applyBorder="1" applyAlignment="1">
      <alignment vertical="top" wrapText="1"/>
    </xf>
    <xf numFmtId="6" fontId="0" fillId="6" borderId="12" xfId="0" applyNumberFormat="1" applyFill="1" applyBorder="1" applyAlignment="1">
      <alignment vertical="top" wrapText="1"/>
    </xf>
    <xf numFmtId="165" fontId="0" fillId="6" borderId="12" xfId="2" applyNumberFormat="1" applyFont="1" applyFill="1" applyBorder="1" applyAlignment="1">
      <alignment vertical="top" wrapText="1"/>
    </xf>
    <xf numFmtId="165" fontId="0" fillId="6" borderId="22" xfId="2" applyNumberFormat="1" applyFont="1" applyFill="1" applyBorder="1" applyAlignment="1">
      <alignment vertical="top" wrapText="1"/>
    </xf>
    <xf numFmtId="3" fontId="7" fillId="6" borderId="34" xfId="0" applyNumberFormat="1" applyFont="1" applyFill="1" applyBorder="1" applyAlignment="1">
      <alignment horizontal="center" vertical="center" wrapText="1"/>
    </xf>
    <xf numFmtId="165" fontId="7" fillId="6" borderId="31" xfId="2" applyNumberFormat="1" applyFont="1" applyFill="1" applyBorder="1" applyAlignment="1">
      <alignment horizontal="center" vertical="center" wrapText="1"/>
    </xf>
    <xf numFmtId="3" fontId="7" fillId="6" borderId="32" xfId="0" applyNumberFormat="1" applyFont="1" applyFill="1" applyBorder="1" applyAlignment="1">
      <alignment horizontal="center" vertical="center" wrapText="1"/>
    </xf>
    <xf numFmtId="165" fontId="7" fillId="6" borderId="22" xfId="2" applyNumberFormat="1" applyFont="1" applyFill="1" applyBorder="1" applyAlignment="1">
      <alignment horizontal="center" vertical="center" wrapText="1"/>
    </xf>
    <xf numFmtId="3" fontId="0" fillId="6" borderId="34" xfId="0" applyNumberFormat="1" applyFont="1" applyFill="1" applyBorder="1" applyAlignment="1">
      <alignment horizontal="center" vertical="center" wrapText="1"/>
    </xf>
    <xf numFmtId="165" fontId="7" fillId="6" borderId="30" xfId="2" applyNumberFormat="1" applyFont="1" applyFill="1" applyBorder="1" applyAlignment="1">
      <alignment horizontal="center" vertical="center" wrapText="1"/>
    </xf>
    <xf numFmtId="165" fontId="7" fillId="6" borderId="28" xfId="2" applyNumberFormat="1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vertical="top" wrapText="1"/>
    </xf>
    <xf numFmtId="0" fontId="0" fillId="6" borderId="41" xfId="0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6" fontId="0" fillId="6" borderId="9" xfId="0" applyNumberFormat="1" applyFill="1" applyBorder="1" applyAlignment="1">
      <alignment vertical="top" wrapText="1"/>
    </xf>
    <xf numFmtId="165" fontId="0" fillId="6" borderId="9" xfId="2" applyNumberFormat="1" applyFont="1" applyFill="1" applyBorder="1" applyAlignment="1">
      <alignment vertical="top" wrapText="1"/>
    </xf>
    <xf numFmtId="165" fontId="0" fillId="6" borderId="23" xfId="2" applyNumberFormat="1" applyFont="1" applyFill="1" applyBorder="1" applyAlignment="1">
      <alignment vertical="top" wrapText="1"/>
    </xf>
    <xf numFmtId="3" fontId="7" fillId="6" borderId="43" xfId="0" applyNumberFormat="1" applyFont="1" applyFill="1" applyBorder="1" applyAlignment="1">
      <alignment horizontal="center" vertical="center" wrapText="1"/>
    </xf>
    <xf numFmtId="165" fontId="7" fillId="6" borderId="29" xfId="2" applyNumberFormat="1" applyFont="1" applyFill="1" applyBorder="1" applyAlignment="1">
      <alignment horizontal="center" vertical="center" wrapText="1"/>
    </xf>
    <xf numFmtId="3" fontId="0" fillId="6" borderId="41" xfId="0" applyNumberFormat="1" applyFill="1" applyBorder="1" applyAlignment="1">
      <alignment horizontal="center" vertical="center" wrapText="1"/>
    </xf>
    <xf numFmtId="166" fontId="0" fillId="6" borderId="9" xfId="0" applyNumberFormat="1" applyFill="1" applyBorder="1" applyAlignment="1">
      <alignment horizontal="center" vertical="center" wrapText="1"/>
    </xf>
    <xf numFmtId="3" fontId="0" fillId="6" borderId="49" xfId="0" applyNumberFormat="1" applyFont="1" applyFill="1" applyBorder="1" applyAlignment="1">
      <alignment horizontal="center" vertical="center" wrapText="1"/>
    </xf>
    <xf numFmtId="164" fontId="0" fillId="6" borderId="58" xfId="1" applyNumberFormat="1" applyFont="1" applyFill="1" applyBorder="1" applyAlignment="1">
      <alignment vertical="top" wrapText="1"/>
    </xf>
    <xf numFmtId="164" fontId="0" fillId="6" borderId="59" xfId="1" applyNumberFormat="1" applyFont="1" applyFill="1" applyBorder="1" applyAlignment="1">
      <alignment vertical="top" wrapText="1"/>
    </xf>
    <xf numFmtId="164" fontId="0" fillId="6" borderId="60" xfId="1" applyNumberFormat="1" applyFont="1" applyFill="1" applyBorder="1" applyAlignment="1">
      <alignment vertical="top" wrapText="1"/>
    </xf>
    <xf numFmtId="3" fontId="1" fillId="6" borderId="64" xfId="1" applyNumberFormat="1" applyFont="1" applyFill="1" applyBorder="1" applyAlignment="1">
      <alignment horizontal="center" vertical="center" wrapText="1"/>
    </xf>
    <xf numFmtId="166" fontId="1" fillId="6" borderId="65" xfId="2" applyNumberFormat="1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vertical="top" wrapText="1"/>
    </xf>
    <xf numFmtId="164" fontId="2" fillId="6" borderId="13" xfId="1" applyNumberFormat="1" applyFont="1" applyFill="1" applyBorder="1" applyAlignment="1">
      <alignment vertical="top" wrapText="1"/>
    </xf>
    <xf numFmtId="6" fontId="2" fillId="6" borderId="13" xfId="0" applyNumberFormat="1" applyFont="1" applyFill="1" applyBorder="1" applyAlignment="1">
      <alignment vertical="top" wrapText="1"/>
    </xf>
    <xf numFmtId="165" fontId="2" fillId="6" borderId="13" xfId="2" applyNumberFormat="1" applyFont="1" applyFill="1" applyBorder="1" applyAlignment="1">
      <alignment vertical="top" wrapText="1"/>
    </xf>
    <xf numFmtId="165" fontId="2" fillId="6" borderId="24" xfId="2" applyNumberFormat="1" applyFont="1" applyFill="1" applyBorder="1" applyAlignment="1">
      <alignment vertical="top" wrapText="1"/>
    </xf>
    <xf numFmtId="165" fontId="7" fillId="6" borderId="44" xfId="2" applyNumberFormat="1" applyFont="1" applyFill="1" applyBorder="1" applyAlignment="1">
      <alignment horizontal="center" vertical="center" wrapText="1"/>
    </xf>
    <xf numFmtId="3" fontId="0" fillId="6" borderId="19" xfId="0" applyNumberFormat="1" applyFont="1" applyFill="1" applyBorder="1" applyAlignment="1">
      <alignment horizontal="center" vertical="center" wrapText="1"/>
    </xf>
    <xf numFmtId="165" fontId="1" fillId="6" borderId="40" xfId="2" applyNumberFormat="1" applyFont="1" applyFill="1" applyBorder="1" applyAlignment="1">
      <alignment horizontal="center" vertical="center" wrapText="1"/>
    </xf>
    <xf numFmtId="3" fontId="0" fillId="6" borderId="13" xfId="0" applyNumberFormat="1" applyFill="1" applyBorder="1" applyAlignment="1">
      <alignment horizontal="center" vertical="center" wrapText="1"/>
    </xf>
    <xf numFmtId="166" fontId="0" fillId="6" borderId="40" xfId="0" applyNumberFormat="1" applyFill="1" applyBorder="1" applyAlignment="1">
      <alignment horizontal="center" vertical="center" wrapText="1"/>
    </xf>
    <xf numFmtId="3" fontId="0" fillId="6" borderId="51" xfId="0" applyNumberFormat="1" applyFont="1" applyFill="1" applyBorder="1" applyAlignment="1">
      <alignment horizontal="center" vertical="center" wrapText="1"/>
    </xf>
    <xf numFmtId="164" fontId="0" fillId="6" borderId="57" xfId="1" applyNumberFormat="1" applyFont="1" applyFill="1" applyBorder="1" applyAlignment="1">
      <alignment vertical="top" wrapText="1"/>
    </xf>
    <xf numFmtId="164" fontId="0" fillId="6" borderId="0" xfId="1" applyNumberFormat="1" applyFont="1" applyFill="1" applyBorder="1" applyAlignment="1">
      <alignment vertical="top" wrapText="1"/>
    </xf>
    <xf numFmtId="164" fontId="0" fillId="6" borderId="2" xfId="1" applyNumberFormat="1" applyFont="1" applyFill="1" applyBorder="1" applyAlignment="1">
      <alignment vertical="top" wrapText="1"/>
    </xf>
    <xf numFmtId="3" fontId="1" fillId="6" borderId="66" xfId="1" applyNumberFormat="1" applyFont="1" applyFill="1" applyBorder="1" applyAlignment="1">
      <alignment horizontal="center" vertical="center" wrapText="1"/>
    </xf>
    <xf numFmtId="3" fontId="1" fillId="6" borderId="59" xfId="1" applyNumberFormat="1" applyFont="1" applyFill="1" applyBorder="1" applyAlignment="1">
      <alignment horizontal="center" vertical="center" wrapText="1"/>
    </xf>
    <xf numFmtId="166" fontId="1" fillId="6" borderId="67" xfId="2" applyNumberFormat="1" applyFont="1" applyFill="1" applyBorder="1" applyAlignment="1">
      <alignment horizontal="center" vertical="center" wrapText="1"/>
    </xf>
    <xf numFmtId="0" fontId="0" fillId="6" borderId="22" xfId="0" applyFill="1" applyBorder="1" applyAlignment="1">
      <alignment vertical="top" wrapText="1"/>
    </xf>
    <xf numFmtId="165" fontId="7" fillId="6" borderId="42" xfId="2" applyNumberFormat="1" applyFont="1" applyFill="1" applyBorder="1" applyAlignment="1">
      <alignment horizontal="center" vertical="center" wrapText="1"/>
    </xf>
    <xf numFmtId="3" fontId="0" fillId="6" borderId="38" xfId="0" applyNumberFormat="1" applyFont="1" applyFill="1" applyBorder="1" applyAlignment="1">
      <alignment horizontal="center" vertical="center" wrapText="1"/>
    </xf>
    <xf numFmtId="165" fontId="1" fillId="6" borderId="39" xfId="2" applyNumberFormat="1" applyFont="1" applyFill="1" applyBorder="1" applyAlignment="1">
      <alignment horizontal="center" vertical="center" wrapText="1"/>
    </xf>
    <xf numFmtId="166" fontId="0" fillId="6" borderId="39" xfId="0" applyNumberFormat="1" applyFill="1" applyBorder="1" applyAlignment="1">
      <alignment horizontal="center" vertical="center" wrapText="1"/>
    </xf>
    <xf numFmtId="3" fontId="0" fillId="6" borderId="52" xfId="0" applyNumberFormat="1" applyFont="1" applyFill="1" applyBorder="1" applyAlignment="1">
      <alignment horizontal="center" vertical="center" wrapText="1"/>
    </xf>
    <xf numFmtId="164" fontId="0" fillId="6" borderId="5" xfId="1" applyNumberFormat="1" applyFont="1" applyFill="1" applyBorder="1" applyAlignment="1">
      <alignment vertical="top" wrapText="1"/>
    </xf>
    <xf numFmtId="164" fontId="0" fillId="6" borderId="6" xfId="1" applyNumberFormat="1" applyFont="1" applyFill="1" applyBorder="1" applyAlignment="1">
      <alignment vertical="top" wrapText="1"/>
    </xf>
    <xf numFmtId="164" fontId="0" fillId="6" borderId="7" xfId="1" applyNumberFormat="1" applyFont="1" applyFill="1" applyBorder="1" applyAlignment="1">
      <alignment vertical="top" wrapText="1"/>
    </xf>
    <xf numFmtId="3" fontId="1" fillId="6" borderId="39" xfId="1" applyNumberFormat="1" applyFont="1" applyFill="1" applyBorder="1" applyAlignment="1">
      <alignment horizontal="center" vertical="center" wrapText="1"/>
    </xf>
    <xf numFmtId="165" fontId="0" fillId="6" borderId="12" xfId="0" applyNumberFormat="1" applyFill="1" applyBorder="1" applyAlignment="1">
      <alignment vertical="top" wrapText="1"/>
    </xf>
    <xf numFmtId="0" fontId="0" fillId="6" borderId="23" xfId="0" applyFill="1" applyBorder="1" applyAlignment="1">
      <alignment vertical="top" wrapText="1"/>
    </xf>
    <xf numFmtId="3" fontId="0" fillId="6" borderId="43" xfId="0" applyNumberFormat="1" applyFont="1" applyFill="1" applyBorder="1" applyAlignment="1">
      <alignment horizontal="center" vertical="center" wrapText="1"/>
    </xf>
    <xf numFmtId="3" fontId="0" fillId="6" borderId="53" xfId="0" applyNumberFormat="1" applyFont="1" applyFill="1" applyBorder="1" applyAlignment="1">
      <alignment horizontal="center" vertical="center" wrapText="1"/>
    </xf>
    <xf numFmtId="164" fontId="0" fillId="6" borderId="61" xfId="1" applyNumberFormat="1" applyFont="1" applyFill="1" applyBorder="1" applyAlignment="1">
      <alignment vertical="top" wrapText="1"/>
    </xf>
    <xf numFmtId="164" fontId="0" fillId="6" borderId="62" xfId="1" applyNumberFormat="1" applyFont="1" applyFill="1" applyBorder="1" applyAlignment="1">
      <alignment vertical="top" wrapText="1"/>
    </xf>
    <xf numFmtId="164" fontId="0" fillId="6" borderId="63" xfId="1" applyNumberFormat="1" applyFont="1" applyFill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3" fillId="0" borderId="44" xfId="0" applyFont="1" applyBorder="1" applyAlignment="1">
      <alignment horizontal="left" vertical="center" wrapText="1"/>
    </xf>
    <xf numFmtId="165" fontId="10" fillId="0" borderId="27" xfId="2" applyNumberFormat="1" applyFont="1" applyFill="1" applyBorder="1" applyAlignment="1">
      <alignment horizontal="center" vertical="center" wrapText="1"/>
    </xf>
    <xf numFmtId="3" fontId="8" fillId="0" borderId="26" xfId="0" applyNumberFormat="1" applyFont="1" applyFill="1" applyBorder="1" applyAlignment="1">
      <alignment horizontal="center" vertical="center" wrapText="1"/>
    </xf>
    <xf numFmtId="165" fontId="8" fillId="0" borderId="13" xfId="2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166" fontId="8" fillId="0" borderId="13" xfId="2" applyNumberFormat="1" applyFont="1" applyFill="1" applyBorder="1" applyAlignment="1">
      <alignment horizontal="center" vertical="center" wrapText="1"/>
    </xf>
    <xf numFmtId="3" fontId="8" fillId="0" borderId="24" xfId="0" applyNumberFormat="1" applyFont="1" applyFill="1" applyBorder="1" applyAlignment="1">
      <alignment horizontal="center" vertical="center" wrapText="1"/>
    </xf>
    <xf numFmtId="164" fontId="8" fillId="0" borderId="54" xfId="1" applyNumberFormat="1" applyFont="1" applyFill="1" applyBorder="1" applyAlignment="1">
      <alignment horizontal="center" vertical="center" wrapText="1"/>
    </xf>
    <xf numFmtId="164" fontId="8" fillId="0" borderId="55" xfId="1" applyNumberFormat="1" applyFont="1" applyFill="1" applyBorder="1" applyAlignment="1">
      <alignment vertical="center" wrapText="1"/>
    </xf>
    <xf numFmtId="164" fontId="8" fillId="0" borderId="56" xfId="1" applyNumberFormat="1" applyFont="1" applyFill="1" applyBorder="1" applyAlignment="1">
      <alignment vertical="center" wrapText="1"/>
    </xf>
    <xf numFmtId="3" fontId="8" fillId="0" borderId="54" xfId="1" applyNumberFormat="1" applyFont="1" applyFill="1" applyBorder="1" applyAlignment="1">
      <alignment horizontal="center" vertical="center" wrapText="1"/>
    </xf>
    <xf numFmtId="3" fontId="8" fillId="0" borderId="55" xfId="1" applyNumberFormat="1" applyFont="1" applyFill="1" applyBorder="1" applyAlignment="1">
      <alignment horizontal="center" vertical="center" wrapText="1"/>
    </xf>
    <xf numFmtId="166" fontId="8" fillId="0" borderId="56" xfId="2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vertical="top" wrapText="1"/>
    </xf>
    <xf numFmtId="0" fontId="8" fillId="0" borderId="55" xfId="0" applyFont="1" applyBorder="1" applyAlignment="1">
      <alignment horizontal="left" vertical="center" wrapText="1"/>
    </xf>
    <xf numFmtId="0" fontId="0" fillId="0" borderId="0" xfId="0" applyFill="1" applyAlignment="1">
      <alignment vertical="top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0" fillId="5" borderId="36" xfId="0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0" fillId="4" borderId="36" xfId="0" applyFill="1" applyBorder="1" applyAlignment="1">
      <alignment wrapText="1"/>
    </xf>
    <xf numFmtId="0" fontId="3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0" borderId="50" xfId="0" applyFont="1" applyBorder="1" applyAlignment="1">
      <alignment vertical="top" wrapText="1"/>
    </xf>
    <xf numFmtId="3" fontId="10" fillId="0" borderId="6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15" fillId="0" borderId="0" xfId="0" applyFont="1" applyAlignment="1">
      <alignment horizontal="left" vertic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5"/>
  <sheetViews>
    <sheetView tabSelected="1" zoomScale="83" zoomScaleNormal="83" zoomScalePageLayoutView="85" workbookViewId="0"/>
  </sheetViews>
  <sheetFormatPr defaultRowHeight="15" x14ac:dyDescent="0.25"/>
  <cols>
    <col min="1" max="1" width="26.28515625" style="1" customWidth="1"/>
    <col min="2" max="2" width="8.28515625" style="1" hidden="1" customWidth="1"/>
    <col min="3" max="3" width="14.28515625" style="1" hidden="1" customWidth="1"/>
    <col min="4" max="4" width="11.5703125" style="1" hidden="1" customWidth="1"/>
    <col min="5" max="5" width="14.42578125" style="1" hidden="1" customWidth="1"/>
    <col min="6" max="6" width="16.42578125" style="1" hidden="1" customWidth="1"/>
    <col min="7" max="7" width="15.28515625" style="1" hidden="1" customWidth="1"/>
    <col min="8" max="8" width="10" style="1" hidden="1" customWidth="1"/>
    <col min="9" max="9" width="12.85546875" style="1" hidden="1" customWidth="1"/>
    <col min="10" max="10" width="11" style="1" customWidth="1"/>
    <col min="11" max="11" width="16.7109375" style="1" customWidth="1"/>
    <col min="12" max="12" width="11.5703125" style="1" customWidth="1"/>
    <col min="13" max="13" width="17.85546875" style="1" customWidth="1"/>
    <col min="14" max="14" width="12" style="1" bestFit="1" customWidth="1"/>
    <col min="15" max="15" width="17" style="1" customWidth="1"/>
    <col min="16" max="16" width="15.140625" style="1" customWidth="1"/>
    <col min="17" max="17" width="16.5703125" style="1" hidden="1" customWidth="1"/>
    <col min="18" max="18" width="15.85546875" style="1" hidden="1" customWidth="1"/>
    <col min="19" max="19" width="15.28515625" style="1" hidden="1" customWidth="1"/>
    <col min="20" max="20" width="11.7109375" style="1" customWidth="1"/>
    <col min="21" max="21" width="14.5703125" style="1" customWidth="1"/>
    <col min="22" max="22" width="16.140625" style="1" customWidth="1"/>
    <col min="23" max="23" width="11.7109375" style="1" customWidth="1"/>
    <col min="24" max="16384" width="9.140625" style="1"/>
  </cols>
  <sheetData>
    <row r="1" spans="1:24" ht="28.5" customHeight="1" x14ac:dyDescent="0.25">
      <c r="A1" s="155" t="s">
        <v>86</v>
      </c>
    </row>
    <row r="2" spans="1:24" ht="27" customHeight="1" x14ac:dyDescent="0.25">
      <c r="A2" s="156" t="s">
        <v>87</v>
      </c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</row>
    <row r="3" spans="1:24" s="164" customFormat="1" ht="14.25" customHeight="1" thickBot="1" x14ac:dyDescent="0.3">
      <c r="A3" s="166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</row>
    <row r="4" spans="1:24" ht="61.5" customHeight="1" thickTop="1" x14ac:dyDescent="0.3">
      <c r="A4" s="122">
        <f>1-A5</f>
        <v>0.15105948118714474</v>
      </c>
      <c r="B4" s="9" t="s">
        <v>60</v>
      </c>
      <c r="C4" s="8" t="s">
        <v>61</v>
      </c>
      <c r="D4" s="7" t="s">
        <v>62</v>
      </c>
      <c r="E4" s="5" t="s">
        <v>56</v>
      </c>
      <c r="F4" s="5"/>
      <c r="G4" s="6"/>
      <c r="H4" s="7" t="s">
        <v>65</v>
      </c>
      <c r="I4" s="27" t="s">
        <v>56</v>
      </c>
      <c r="J4" s="143" t="s">
        <v>71</v>
      </c>
      <c r="K4" s="144"/>
      <c r="L4" s="141" t="s">
        <v>89</v>
      </c>
      <c r="M4" s="142"/>
      <c r="N4" s="145" t="s">
        <v>90</v>
      </c>
      <c r="O4" s="146"/>
      <c r="P4" s="147"/>
      <c r="Q4" s="148" t="s">
        <v>72</v>
      </c>
      <c r="R4" s="149"/>
      <c r="S4" s="150"/>
      <c r="T4" s="151" t="s">
        <v>91</v>
      </c>
      <c r="U4" s="152"/>
      <c r="V4" s="153"/>
      <c r="W4" s="44"/>
    </row>
    <row r="5" spans="1:24" ht="108" customHeight="1" thickBot="1" x14ac:dyDescent="0.3">
      <c r="A5" s="123">
        <v>0.84894051881285526</v>
      </c>
      <c r="B5" s="22"/>
      <c r="C5" s="14"/>
      <c r="D5" s="15"/>
      <c r="E5" s="16" t="s">
        <v>63</v>
      </c>
      <c r="F5" s="17" t="s">
        <v>64</v>
      </c>
      <c r="G5" s="18" t="s">
        <v>58</v>
      </c>
      <c r="H5" s="15"/>
      <c r="I5" s="19"/>
      <c r="J5" s="25" t="s">
        <v>69</v>
      </c>
      <c r="K5" s="26" t="s">
        <v>70</v>
      </c>
      <c r="L5" s="139" t="s">
        <v>78</v>
      </c>
      <c r="M5" s="140" t="s">
        <v>92</v>
      </c>
      <c r="N5" s="36" t="s">
        <v>66</v>
      </c>
      <c r="O5" s="37" t="s">
        <v>67</v>
      </c>
      <c r="P5" s="38" t="s">
        <v>79</v>
      </c>
      <c r="Q5" s="33" t="s">
        <v>73</v>
      </c>
      <c r="R5" s="34" t="s">
        <v>74</v>
      </c>
      <c r="S5" s="35" t="s">
        <v>75</v>
      </c>
      <c r="T5" s="39" t="s">
        <v>76</v>
      </c>
      <c r="U5" s="40" t="s">
        <v>77</v>
      </c>
      <c r="V5" s="41" t="s">
        <v>80</v>
      </c>
    </row>
    <row r="6" spans="1:24" ht="54" customHeight="1" x14ac:dyDescent="0.25">
      <c r="A6" s="137" t="s">
        <v>68</v>
      </c>
      <c r="B6" s="31"/>
      <c r="C6" s="32"/>
      <c r="D6" s="32"/>
      <c r="E6" s="32"/>
      <c r="F6" s="32"/>
      <c r="G6" s="32"/>
      <c r="H6" s="32"/>
      <c r="I6" s="157"/>
      <c r="J6" s="158">
        <f t="shared" ref="J6:K6" si="0">SUM(J59:J64)</f>
        <v>46157</v>
      </c>
      <c r="K6" s="124">
        <f t="shared" si="0"/>
        <v>447616754.74199992</v>
      </c>
      <c r="L6" s="125">
        <f>J6*0.8489405</f>
        <v>39184.546658499996</v>
      </c>
      <c r="M6" s="126">
        <v>380000000</v>
      </c>
      <c r="N6" s="127">
        <f>L6-J6</f>
        <v>-6972.4533415000042</v>
      </c>
      <c r="O6" s="128">
        <f>M6-K6</f>
        <v>-67616754.741999924</v>
      </c>
      <c r="P6" s="129">
        <f>N6*1.724</f>
        <v>-12020.509560746006</v>
      </c>
      <c r="Q6" s="130">
        <v>32456314</v>
      </c>
      <c r="R6" s="131">
        <v>10521804</v>
      </c>
      <c r="S6" s="132">
        <v>43045795</v>
      </c>
      <c r="T6" s="133">
        <f>ROUND(-R6*0.151,-2)</f>
        <v>-1588800</v>
      </c>
      <c r="U6" s="134">
        <f>ROUND(-S6*0.151,-2)</f>
        <v>-6499900</v>
      </c>
      <c r="V6" s="135">
        <f>ROUND(U6*22.14,-3)</f>
        <v>-143908000</v>
      </c>
    </row>
    <row r="7" spans="1:24" x14ac:dyDescent="0.25">
      <c r="A7" s="61" t="s">
        <v>0</v>
      </c>
      <c r="B7" s="61">
        <v>169</v>
      </c>
      <c r="C7" s="62">
        <v>1643685</v>
      </c>
      <c r="D7" s="61">
        <v>663</v>
      </c>
      <c r="E7" s="63">
        <v>1607399</v>
      </c>
      <c r="F7" s="63">
        <v>4822286.2944749994</v>
      </c>
      <c r="G7" s="63">
        <v>6429714.9929999998</v>
      </c>
      <c r="H7" s="61">
        <v>0</v>
      </c>
      <c r="I7" s="64">
        <v>0</v>
      </c>
      <c r="J7" s="48">
        <f>B7+D7+H7</f>
        <v>832</v>
      </c>
      <c r="K7" s="49">
        <f>C7+G7+I7</f>
        <v>8073399.9929999998</v>
      </c>
      <c r="L7" s="50">
        <f>J7*0.8489405</f>
        <v>706.31849599999998</v>
      </c>
      <c r="M7" s="51">
        <f>K7*0.8489405</f>
        <v>6853836.2267574165</v>
      </c>
      <c r="N7" s="52">
        <f>L7-J7</f>
        <v>-125.68150400000002</v>
      </c>
      <c r="O7" s="53">
        <f>M7-K7</f>
        <v>-1219563.7662425833</v>
      </c>
      <c r="P7" s="54">
        <f>N7*1.724</f>
        <v>-216.67491289600002</v>
      </c>
      <c r="Q7" s="55">
        <v>600963</v>
      </c>
      <c r="R7" s="56">
        <v>231198</v>
      </c>
      <c r="S7" s="57">
        <v>833184</v>
      </c>
      <c r="T7" s="58">
        <f>ROUND(-R7*0.151,-2)</f>
        <v>-34900</v>
      </c>
      <c r="U7" s="59">
        <f>ROUND(-S7*0.151,-2)</f>
        <v>-125800</v>
      </c>
      <c r="V7" s="60">
        <f>ROUND(U7*22.14,-3)</f>
        <v>-2785000</v>
      </c>
    </row>
    <row r="8" spans="1:24" x14ac:dyDescent="0.25">
      <c r="A8" s="61" t="s">
        <v>2</v>
      </c>
      <c r="B8" s="61">
        <v>196</v>
      </c>
      <c r="C8" s="62">
        <v>1897116</v>
      </c>
      <c r="D8" s="61">
        <v>0</v>
      </c>
      <c r="E8" s="63">
        <v>0</v>
      </c>
      <c r="F8" s="63">
        <v>0</v>
      </c>
      <c r="G8" s="63">
        <v>0</v>
      </c>
      <c r="H8" s="61">
        <v>0</v>
      </c>
      <c r="I8" s="64">
        <v>0</v>
      </c>
      <c r="J8" s="65">
        <f t="shared" ref="J8:J64" si="1">B8+D8+H8</f>
        <v>196</v>
      </c>
      <c r="K8" s="66">
        <f t="shared" ref="K8:K64" si="2">C8+G8+I8</f>
        <v>1897116</v>
      </c>
      <c r="L8" s="50">
        <f t="shared" ref="L8:L63" si="3">J8*0.8489405</f>
        <v>166.392338</v>
      </c>
      <c r="M8" s="51">
        <f t="shared" ref="M8:M63" si="4">K8*0.8489405</f>
        <v>1610538.6055979999</v>
      </c>
      <c r="N8" s="52">
        <f t="shared" ref="N8:N63" si="5">L8-J8</f>
        <v>-29.607662000000005</v>
      </c>
      <c r="O8" s="53">
        <f t="shared" ref="O8:O63" si="6">M8-K8</f>
        <v>-286577.39440200012</v>
      </c>
      <c r="P8" s="54">
        <f t="shared" ref="P8:P63" si="7">N8*1.724</f>
        <v>-51.043609288000006</v>
      </c>
      <c r="Q8" s="55">
        <v>75122</v>
      </c>
      <c r="R8" s="56">
        <v>44422</v>
      </c>
      <c r="S8" s="57">
        <v>119544</v>
      </c>
      <c r="T8" s="58">
        <f t="shared" ref="T8:T63" si="8">ROUND(-R8*0.151,-2)</f>
        <v>-6700</v>
      </c>
      <c r="U8" s="59">
        <f t="shared" ref="U8:U63" si="9">ROUND(-S8*0.151,-2)</f>
        <v>-18100</v>
      </c>
      <c r="V8" s="60">
        <f t="shared" ref="V8:V63" si="10">ROUND(U8*22.14,-3)</f>
        <v>-401000</v>
      </c>
    </row>
    <row r="9" spans="1:24" x14ac:dyDescent="0.25">
      <c r="A9" s="61" t="s">
        <v>4</v>
      </c>
      <c r="B9" s="61">
        <v>122</v>
      </c>
      <c r="C9" s="62">
        <v>1180267</v>
      </c>
      <c r="D9" s="61">
        <v>349</v>
      </c>
      <c r="E9" s="63">
        <v>846286</v>
      </c>
      <c r="F9" s="63">
        <v>2538428.2304249997</v>
      </c>
      <c r="G9" s="63">
        <v>3384570.9390000002</v>
      </c>
      <c r="H9" s="61">
        <v>134</v>
      </c>
      <c r="I9" s="64">
        <v>1299520.074</v>
      </c>
      <c r="J9" s="67">
        <f t="shared" si="1"/>
        <v>605</v>
      </c>
      <c r="K9" s="68">
        <f t="shared" si="2"/>
        <v>5864358.0130000003</v>
      </c>
      <c r="L9" s="69">
        <f t="shared" si="3"/>
        <v>513.60900249999997</v>
      </c>
      <c r="M9" s="51">
        <f t="shared" si="4"/>
        <v>4978491.0237352271</v>
      </c>
      <c r="N9" s="52">
        <f t="shared" si="5"/>
        <v>-91.390997500000026</v>
      </c>
      <c r="O9" s="53">
        <f t="shared" si="6"/>
        <v>-885866.9892647732</v>
      </c>
      <c r="P9" s="54">
        <f t="shared" si="7"/>
        <v>-157.55807969000006</v>
      </c>
      <c r="Q9" s="55">
        <v>391129</v>
      </c>
      <c r="R9" s="56">
        <v>182161</v>
      </c>
      <c r="S9" s="57">
        <v>573290</v>
      </c>
      <c r="T9" s="58">
        <f t="shared" si="8"/>
        <v>-27500</v>
      </c>
      <c r="U9" s="59">
        <f t="shared" si="9"/>
        <v>-86600</v>
      </c>
      <c r="V9" s="60">
        <f t="shared" si="10"/>
        <v>-1917000</v>
      </c>
    </row>
    <row r="10" spans="1:24" x14ac:dyDescent="0.25">
      <c r="A10" s="61" t="s">
        <v>6</v>
      </c>
      <c r="B10" s="61">
        <v>167</v>
      </c>
      <c r="C10" s="62">
        <v>1614721</v>
      </c>
      <c r="D10" s="61">
        <v>652</v>
      </c>
      <c r="E10" s="63">
        <v>1580216</v>
      </c>
      <c r="F10" s="63">
        <v>4742278.5278999992</v>
      </c>
      <c r="G10" s="63">
        <v>6323037.9720000001</v>
      </c>
      <c r="H10" s="61">
        <v>56</v>
      </c>
      <c r="I10" s="64">
        <v>543083.01600000006</v>
      </c>
      <c r="J10" s="65">
        <f t="shared" si="1"/>
        <v>875</v>
      </c>
      <c r="K10" s="70">
        <f t="shared" si="2"/>
        <v>8480841.9879999999</v>
      </c>
      <c r="L10" s="50">
        <f t="shared" si="3"/>
        <v>742.82293749999997</v>
      </c>
      <c r="M10" s="51">
        <f t="shared" si="4"/>
        <v>7199730.2377137141</v>
      </c>
      <c r="N10" s="52">
        <f t="shared" si="5"/>
        <v>-132.17706250000003</v>
      </c>
      <c r="O10" s="53">
        <f t="shared" si="6"/>
        <v>-1281111.7502862858</v>
      </c>
      <c r="P10" s="54">
        <f t="shared" si="7"/>
        <v>-227.87325575000006</v>
      </c>
      <c r="Q10" s="55">
        <v>687784</v>
      </c>
      <c r="R10" s="56">
        <v>200301</v>
      </c>
      <c r="S10" s="57">
        <v>888085</v>
      </c>
      <c r="T10" s="58">
        <f t="shared" si="8"/>
        <v>-30200</v>
      </c>
      <c r="U10" s="59">
        <f t="shared" si="9"/>
        <v>-134100</v>
      </c>
      <c r="V10" s="60">
        <f t="shared" si="10"/>
        <v>-2969000</v>
      </c>
    </row>
    <row r="11" spans="1:24" x14ac:dyDescent="0.25">
      <c r="A11" s="61" t="s">
        <v>8</v>
      </c>
      <c r="B11" s="61">
        <v>785</v>
      </c>
      <c r="C11" s="62">
        <v>7610187</v>
      </c>
      <c r="D11" s="61">
        <v>2727</v>
      </c>
      <c r="E11" s="63">
        <v>6610814</v>
      </c>
      <c r="F11" s="63">
        <v>19834652.677274998</v>
      </c>
      <c r="G11" s="63">
        <v>26446203.296999998</v>
      </c>
      <c r="H11" s="61">
        <v>336</v>
      </c>
      <c r="I11" s="64">
        <v>3258498.0959999999</v>
      </c>
      <c r="J11" s="65">
        <f t="shared" si="1"/>
        <v>3848</v>
      </c>
      <c r="K11" s="71">
        <f t="shared" si="2"/>
        <v>37314888.392999999</v>
      </c>
      <c r="L11" s="50">
        <f t="shared" si="3"/>
        <v>3266.7230439999998</v>
      </c>
      <c r="M11" s="51">
        <f t="shared" si="4"/>
        <v>31678120.009797614</v>
      </c>
      <c r="N11" s="52">
        <f t="shared" si="5"/>
        <v>-581.27695600000015</v>
      </c>
      <c r="O11" s="53">
        <f t="shared" si="6"/>
        <v>-5636768.3832023852</v>
      </c>
      <c r="P11" s="54">
        <f t="shared" si="7"/>
        <v>-1002.1214721440002</v>
      </c>
      <c r="Q11" s="55">
        <v>2354110</v>
      </c>
      <c r="R11" s="56">
        <v>755479</v>
      </c>
      <c r="S11" s="57">
        <v>3139355</v>
      </c>
      <c r="T11" s="58">
        <f t="shared" si="8"/>
        <v>-114100</v>
      </c>
      <c r="U11" s="59">
        <f t="shared" si="9"/>
        <v>-474000</v>
      </c>
      <c r="V11" s="60">
        <f t="shared" si="10"/>
        <v>-10494000</v>
      </c>
    </row>
    <row r="12" spans="1:24" x14ac:dyDescent="0.25">
      <c r="A12" s="61" t="s">
        <v>10</v>
      </c>
      <c r="B12" s="61">
        <v>93</v>
      </c>
      <c r="C12" s="62">
        <v>897871</v>
      </c>
      <c r="D12" s="61">
        <v>362</v>
      </c>
      <c r="E12" s="63">
        <v>877093</v>
      </c>
      <c r="F12" s="63">
        <v>2632982.8636499997</v>
      </c>
      <c r="G12" s="63">
        <v>3510643.7820000001</v>
      </c>
      <c r="H12" s="61">
        <v>0</v>
      </c>
      <c r="I12" s="64">
        <v>0</v>
      </c>
      <c r="J12" s="65">
        <f t="shared" si="1"/>
        <v>455</v>
      </c>
      <c r="K12" s="71">
        <f t="shared" si="2"/>
        <v>4408514.7819999997</v>
      </c>
      <c r="L12" s="50">
        <f t="shared" si="3"/>
        <v>386.26792749999998</v>
      </c>
      <c r="M12" s="51">
        <f t="shared" si="4"/>
        <v>3742566.7432884704</v>
      </c>
      <c r="N12" s="52">
        <f t="shared" si="5"/>
        <v>-68.732072500000015</v>
      </c>
      <c r="O12" s="53">
        <f t="shared" si="6"/>
        <v>-665948.03871152923</v>
      </c>
      <c r="P12" s="54">
        <f t="shared" si="7"/>
        <v>-118.49409299000003</v>
      </c>
      <c r="Q12" s="55">
        <v>285914</v>
      </c>
      <c r="R12" s="56">
        <v>74156</v>
      </c>
      <c r="S12" s="57">
        <v>360070</v>
      </c>
      <c r="T12" s="58">
        <f t="shared" si="8"/>
        <v>-11200</v>
      </c>
      <c r="U12" s="59">
        <f t="shared" si="9"/>
        <v>-54400</v>
      </c>
      <c r="V12" s="60">
        <f t="shared" si="10"/>
        <v>-1204000</v>
      </c>
    </row>
    <row r="13" spans="1:24" x14ac:dyDescent="0.25">
      <c r="A13" s="61" t="s">
        <v>12</v>
      </c>
      <c r="B13" s="61">
        <v>100</v>
      </c>
      <c r="C13" s="62">
        <v>970281</v>
      </c>
      <c r="D13" s="61">
        <v>393</v>
      </c>
      <c r="E13" s="63">
        <v>953204</v>
      </c>
      <c r="F13" s="63">
        <v>2858459.2967249998</v>
      </c>
      <c r="G13" s="63">
        <v>3811279.023</v>
      </c>
      <c r="H13" s="61">
        <v>0</v>
      </c>
      <c r="I13" s="64">
        <v>0</v>
      </c>
      <c r="J13" s="65">
        <f t="shared" si="1"/>
        <v>493</v>
      </c>
      <c r="K13" s="71">
        <f t="shared" si="2"/>
        <v>4781560.023</v>
      </c>
      <c r="L13" s="50">
        <f t="shared" si="3"/>
        <v>418.52766650000001</v>
      </c>
      <c r="M13" s="51">
        <f t="shared" si="4"/>
        <v>4059259.9567056317</v>
      </c>
      <c r="N13" s="52">
        <f t="shared" si="5"/>
        <v>-74.472333499999991</v>
      </c>
      <c r="O13" s="53">
        <f t="shared" si="6"/>
        <v>-722300.06629436836</v>
      </c>
      <c r="P13" s="54">
        <f t="shared" si="7"/>
        <v>-128.39030295399999</v>
      </c>
      <c r="Q13" s="55">
        <v>255508</v>
      </c>
      <c r="R13" s="56">
        <v>119506</v>
      </c>
      <c r="S13" s="57">
        <v>375014</v>
      </c>
      <c r="T13" s="58">
        <f t="shared" si="8"/>
        <v>-18000</v>
      </c>
      <c r="U13" s="59">
        <f t="shared" si="9"/>
        <v>-56600</v>
      </c>
      <c r="V13" s="60">
        <f t="shared" si="10"/>
        <v>-1253000</v>
      </c>
    </row>
    <row r="14" spans="1:24" x14ac:dyDescent="0.25">
      <c r="A14" s="61" t="s">
        <v>14</v>
      </c>
      <c r="B14" s="61">
        <v>196</v>
      </c>
      <c r="C14" s="62">
        <v>1897116</v>
      </c>
      <c r="D14" s="61">
        <v>0</v>
      </c>
      <c r="E14" s="63">
        <v>0</v>
      </c>
      <c r="F14" s="63">
        <v>0</v>
      </c>
      <c r="G14" s="63">
        <v>0</v>
      </c>
      <c r="H14" s="61">
        <v>0</v>
      </c>
      <c r="I14" s="64">
        <v>0</v>
      </c>
      <c r="J14" s="65">
        <f t="shared" si="1"/>
        <v>196</v>
      </c>
      <c r="K14" s="49">
        <f>C14+G14+I14</f>
        <v>1897116</v>
      </c>
      <c r="L14" s="50">
        <f t="shared" si="3"/>
        <v>166.392338</v>
      </c>
      <c r="M14" s="51">
        <f t="shared" si="4"/>
        <v>1610538.6055979999</v>
      </c>
      <c r="N14" s="52">
        <f t="shared" si="5"/>
        <v>-29.607662000000005</v>
      </c>
      <c r="O14" s="53">
        <f t="shared" si="6"/>
        <v>-286577.39440200012</v>
      </c>
      <c r="P14" s="54">
        <f t="shared" si="7"/>
        <v>-51.043609288000006</v>
      </c>
      <c r="Q14" s="55">
        <v>131618</v>
      </c>
      <c r="R14" s="56">
        <v>77543</v>
      </c>
      <c r="S14" s="57">
        <v>209161</v>
      </c>
      <c r="T14" s="58">
        <f t="shared" si="8"/>
        <v>-11700</v>
      </c>
      <c r="U14" s="59">
        <f t="shared" si="9"/>
        <v>-31600</v>
      </c>
      <c r="V14" s="60">
        <f t="shared" si="10"/>
        <v>-700000</v>
      </c>
    </row>
    <row r="15" spans="1:24" x14ac:dyDescent="0.25">
      <c r="A15" s="61" t="s">
        <v>16</v>
      </c>
      <c r="B15" s="61">
        <v>53</v>
      </c>
      <c r="C15" s="62">
        <v>514104</v>
      </c>
      <c r="D15" s="61">
        <v>206</v>
      </c>
      <c r="E15" s="63">
        <v>498348</v>
      </c>
      <c r="F15" s="63">
        <v>1498327.2649499997</v>
      </c>
      <c r="G15" s="63">
        <v>1997769.666</v>
      </c>
      <c r="H15" s="61">
        <v>0</v>
      </c>
      <c r="I15" s="64">
        <v>0</v>
      </c>
      <c r="J15" s="65">
        <f t="shared" si="1"/>
        <v>259</v>
      </c>
      <c r="K15" s="71">
        <f t="shared" si="2"/>
        <v>2511873.6660000002</v>
      </c>
      <c r="L15" s="50">
        <f t="shared" si="3"/>
        <v>219.87558949999999</v>
      </c>
      <c r="M15" s="51">
        <f t="shared" si="4"/>
        <v>2132431.285950873</v>
      </c>
      <c r="N15" s="52">
        <f t="shared" si="5"/>
        <v>-39.12441050000001</v>
      </c>
      <c r="O15" s="53">
        <f t="shared" si="6"/>
        <v>-379442.38004912715</v>
      </c>
      <c r="P15" s="54">
        <f t="shared" si="7"/>
        <v>-67.450483702000014</v>
      </c>
      <c r="Q15" s="55">
        <v>122809</v>
      </c>
      <c r="R15" s="56">
        <v>79749</v>
      </c>
      <c r="S15" s="57">
        <v>202558</v>
      </c>
      <c r="T15" s="58">
        <f t="shared" si="8"/>
        <v>-12000</v>
      </c>
      <c r="U15" s="59">
        <f t="shared" si="9"/>
        <v>-30600</v>
      </c>
      <c r="V15" s="60">
        <f t="shared" si="10"/>
        <v>-677000</v>
      </c>
    </row>
    <row r="16" spans="1:24" x14ac:dyDescent="0.25">
      <c r="A16" s="61" t="s">
        <v>18</v>
      </c>
      <c r="B16" s="61">
        <v>540</v>
      </c>
      <c r="C16" s="62">
        <v>5235172</v>
      </c>
      <c r="D16" s="61">
        <v>2111</v>
      </c>
      <c r="E16" s="63">
        <v>5117582</v>
      </c>
      <c r="F16" s="63">
        <v>15354217.749074997</v>
      </c>
      <c r="G16" s="63">
        <v>20472290.120999999</v>
      </c>
      <c r="H16" s="61">
        <v>0</v>
      </c>
      <c r="I16" s="64">
        <v>0</v>
      </c>
      <c r="J16" s="65">
        <f t="shared" si="1"/>
        <v>2651</v>
      </c>
      <c r="K16" s="71">
        <f t="shared" si="2"/>
        <v>25707462.120999999</v>
      </c>
      <c r="L16" s="50">
        <f t="shared" si="3"/>
        <v>2250.5412655</v>
      </c>
      <c r="M16" s="51">
        <f t="shared" si="4"/>
        <v>21824105.746732801</v>
      </c>
      <c r="N16" s="52">
        <f t="shared" si="5"/>
        <v>-400.45873449999999</v>
      </c>
      <c r="O16" s="53">
        <f t="shared" si="6"/>
        <v>-3883356.3742671981</v>
      </c>
      <c r="P16" s="54">
        <f t="shared" si="7"/>
        <v>-690.390858278</v>
      </c>
      <c r="Q16" s="55">
        <v>2099940</v>
      </c>
      <c r="R16" s="56">
        <v>516021</v>
      </c>
      <c r="S16" s="57">
        <v>2615961</v>
      </c>
      <c r="T16" s="58">
        <f t="shared" si="8"/>
        <v>-77900</v>
      </c>
      <c r="U16" s="59">
        <f t="shared" si="9"/>
        <v>-395000</v>
      </c>
      <c r="V16" s="60">
        <f t="shared" si="10"/>
        <v>-8745000</v>
      </c>
    </row>
    <row r="17" spans="1:22" x14ac:dyDescent="0.25">
      <c r="A17" s="61" t="s">
        <v>20</v>
      </c>
      <c r="B17" s="61">
        <v>203</v>
      </c>
      <c r="C17" s="62">
        <v>1969525</v>
      </c>
      <c r="D17" s="61">
        <v>793</v>
      </c>
      <c r="E17" s="63">
        <v>1922718</v>
      </c>
      <c r="F17" s="63">
        <v>5767832.6267249994</v>
      </c>
      <c r="G17" s="63">
        <v>7690443.4230000004</v>
      </c>
      <c r="H17" s="61">
        <v>0</v>
      </c>
      <c r="I17" s="64">
        <v>0</v>
      </c>
      <c r="J17" s="65">
        <f t="shared" si="1"/>
        <v>996</v>
      </c>
      <c r="K17" s="71">
        <f t="shared" si="2"/>
        <v>9659968.4230000004</v>
      </c>
      <c r="L17" s="50">
        <f t="shared" si="3"/>
        <v>845.54473799999994</v>
      </c>
      <c r="M17" s="51">
        <f t="shared" si="4"/>
        <v>8200738.4230058314</v>
      </c>
      <c r="N17" s="52">
        <f t="shared" si="5"/>
        <v>-150.45526200000006</v>
      </c>
      <c r="O17" s="53">
        <f t="shared" si="6"/>
        <v>-1459229.999994169</v>
      </c>
      <c r="P17" s="54">
        <f t="shared" si="7"/>
        <v>-259.38487168800009</v>
      </c>
      <c r="Q17" s="55">
        <v>719343</v>
      </c>
      <c r="R17" s="56">
        <v>306886</v>
      </c>
      <c r="S17" s="57">
        <v>1026229</v>
      </c>
      <c r="T17" s="58">
        <f t="shared" si="8"/>
        <v>-46300</v>
      </c>
      <c r="U17" s="59">
        <f t="shared" si="9"/>
        <v>-155000</v>
      </c>
      <c r="V17" s="60">
        <f t="shared" si="10"/>
        <v>-3432000</v>
      </c>
    </row>
    <row r="18" spans="1:22" x14ac:dyDescent="0.25">
      <c r="A18" s="61" t="s">
        <v>22</v>
      </c>
      <c r="B18" s="61">
        <v>196</v>
      </c>
      <c r="C18" s="62">
        <v>1897116</v>
      </c>
      <c r="D18" s="61">
        <v>0</v>
      </c>
      <c r="E18" s="63">
        <v>0</v>
      </c>
      <c r="F18" s="63">
        <v>0</v>
      </c>
      <c r="G18" s="63">
        <v>0</v>
      </c>
      <c r="H18" s="61">
        <v>0</v>
      </c>
      <c r="I18" s="64">
        <v>0</v>
      </c>
      <c r="J18" s="65">
        <f t="shared" si="1"/>
        <v>196</v>
      </c>
      <c r="K18" s="71">
        <f t="shared" si="2"/>
        <v>1897116</v>
      </c>
      <c r="L18" s="50">
        <f t="shared" si="3"/>
        <v>166.392338</v>
      </c>
      <c r="M18" s="51">
        <f t="shared" si="4"/>
        <v>1610538.6055979999</v>
      </c>
      <c r="N18" s="52">
        <f t="shared" si="5"/>
        <v>-29.607662000000005</v>
      </c>
      <c r="O18" s="53">
        <f t="shared" si="6"/>
        <v>-286577.39440200012</v>
      </c>
      <c r="P18" s="54">
        <f t="shared" si="7"/>
        <v>-51.043609288000006</v>
      </c>
      <c r="Q18" s="55">
        <v>85169</v>
      </c>
      <c r="R18" s="56">
        <v>115991</v>
      </c>
      <c r="S18" s="57">
        <v>201160</v>
      </c>
      <c r="T18" s="58">
        <f t="shared" si="8"/>
        <v>-17500</v>
      </c>
      <c r="U18" s="59">
        <f t="shared" si="9"/>
        <v>-30400</v>
      </c>
      <c r="V18" s="60">
        <f t="shared" si="10"/>
        <v>-673000</v>
      </c>
    </row>
    <row r="19" spans="1:22" x14ac:dyDescent="0.25">
      <c r="A19" s="61" t="s">
        <v>24</v>
      </c>
      <c r="B19" s="61">
        <v>49</v>
      </c>
      <c r="C19" s="62">
        <v>472321</v>
      </c>
      <c r="D19" s="61">
        <v>172</v>
      </c>
      <c r="E19" s="63">
        <v>417762</v>
      </c>
      <c r="F19" s="63">
        <v>1251030.5318999998</v>
      </c>
      <c r="G19" s="63">
        <v>1668040.692</v>
      </c>
      <c r="H19" s="61">
        <v>0</v>
      </c>
      <c r="I19" s="64">
        <v>0</v>
      </c>
      <c r="J19" s="65">
        <f t="shared" si="1"/>
        <v>221</v>
      </c>
      <c r="K19" s="71">
        <f t="shared" si="2"/>
        <v>2140361.6919999998</v>
      </c>
      <c r="L19" s="50">
        <f t="shared" si="3"/>
        <v>187.61585049999999</v>
      </c>
      <c r="M19" s="51">
        <f t="shared" si="4"/>
        <v>1817039.7249873257</v>
      </c>
      <c r="N19" s="52">
        <f t="shared" si="5"/>
        <v>-33.384149500000007</v>
      </c>
      <c r="O19" s="53">
        <f t="shared" si="6"/>
        <v>-323321.96701267408</v>
      </c>
      <c r="P19" s="54">
        <f t="shared" si="7"/>
        <v>-57.554273738000013</v>
      </c>
      <c r="Q19" s="55">
        <v>178611</v>
      </c>
      <c r="R19" s="56">
        <v>67259</v>
      </c>
      <c r="S19" s="57">
        <v>245870</v>
      </c>
      <c r="T19" s="58">
        <f t="shared" si="8"/>
        <v>-10200</v>
      </c>
      <c r="U19" s="59">
        <f t="shared" si="9"/>
        <v>-37100</v>
      </c>
      <c r="V19" s="60">
        <f t="shared" si="10"/>
        <v>-821000</v>
      </c>
    </row>
    <row r="20" spans="1:22" x14ac:dyDescent="0.25">
      <c r="A20" s="61" t="s">
        <v>26</v>
      </c>
      <c r="B20" s="61">
        <v>356</v>
      </c>
      <c r="C20" s="62">
        <v>3453910</v>
      </c>
      <c r="D20" s="61">
        <v>1324</v>
      </c>
      <c r="E20" s="63">
        <v>3209362</v>
      </c>
      <c r="F20" s="63">
        <v>9630025.7222999986</v>
      </c>
      <c r="G20" s="63">
        <v>12840034.164000001</v>
      </c>
      <c r="H20" s="61">
        <v>68</v>
      </c>
      <c r="I20" s="64">
        <v>659457.94799999997</v>
      </c>
      <c r="J20" s="65">
        <f t="shared" si="1"/>
        <v>1748</v>
      </c>
      <c r="K20" s="71">
        <f t="shared" si="2"/>
        <v>16953402.112</v>
      </c>
      <c r="L20" s="50">
        <f t="shared" si="3"/>
        <v>1483.9479939999999</v>
      </c>
      <c r="M20" s="51">
        <f t="shared" si="4"/>
        <v>14392429.665662335</v>
      </c>
      <c r="N20" s="52">
        <f t="shared" si="5"/>
        <v>-264.05200600000012</v>
      </c>
      <c r="O20" s="53">
        <f t="shared" si="6"/>
        <v>-2560972.4463376645</v>
      </c>
      <c r="P20" s="54">
        <f t="shared" si="7"/>
        <v>-455.22565834400018</v>
      </c>
      <c r="Q20" s="55">
        <v>1199280</v>
      </c>
      <c r="R20" s="56">
        <v>355460</v>
      </c>
      <c r="S20" s="57">
        <v>1558208</v>
      </c>
      <c r="T20" s="58">
        <f t="shared" si="8"/>
        <v>-53700</v>
      </c>
      <c r="U20" s="59">
        <f t="shared" si="9"/>
        <v>-235300</v>
      </c>
      <c r="V20" s="60">
        <f t="shared" si="10"/>
        <v>-5210000</v>
      </c>
    </row>
    <row r="21" spans="1:22" x14ac:dyDescent="0.25">
      <c r="A21" s="61" t="s">
        <v>28</v>
      </c>
      <c r="B21" s="61">
        <v>240</v>
      </c>
      <c r="C21" s="62">
        <v>2324329</v>
      </c>
      <c r="D21" s="61">
        <v>937</v>
      </c>
      <c r="E21" s="63">
        <v>2270655</v>
      </c>
      <c r="F21" s="63">
        <v>6815207.025524999</v>
      </c>
      <c r="G21" s="63">
        <v>9086942.6070000008</v>
      </c>
      <c r="H21" s="61">
        <v>0</v>
      </c>
      <c r="I21" s="64">
        <v>0</v>
      </c>
      <c r="J21" s="65">
        <f t="shared" si="1"/>
        <v>1177</v>
      </c>
      <c r="K21" s="71">
        <f t="shared" si="2"/>
        <v>11411271.607000001</v>
      </c>
      <c r="L21" s="50">
        <f t="shared" si="3"/>
        <v>999.2029685</v>
      </c>
      <c r="M21" s="51">
        <f t="shared" si="4"/>
        <v>9687490.6236823834</v>
      </c>
      <c r="N21" s="52">
        <f t="shared" si="5"/>
        <v>-177.7970315</v>
      </c>
      <c r="O21" s="53">
        <f t="shared" si="6"/>
        <v>-1723780.9833176173</v>
      </c>
      <c r="P21" s="54">
        <f t="shared" si="7"/>
        <v>-306.52208230600002</v>
      </c>
      <c r="Q21" s="55">
        <v>927303</v>
      </c>
      <c r="R21" s="56">
        <v>184039</v>
      </c>
      <c r="S21" s="57">
        <v>1111342</v>
      </c>
      <c r="T21" s="58">
        <f t="shared" si="8"/>
        <v>-27800</v>
      </c>
      <c r="U21" s="59">
        <f t="shared" si="9"/>
        <v>-167800</v>
      </c>
      <c r="V21" s="60">
        <f t="shared" si="10"/>
        <v>-3715000</v>
      </c>
    </row>
    <row r="22" spans="1:22" x14ac:dyDescent="0.25">
      <c r="A22" s="61" t="s">
        <v>30</v>
      </c>
      <c r="B22" s="61">
        <v>117</v>
      </c>
      <c r="C22" s="62">
        <v>1136822</v>
      </c>
      <c r="D22" s="61">
        <v>458</v>
      </c>
      <c r="E22" s="63">
        <v>1110863</v>
      </c>
      <c r="F22" s="63">
        <v>3331232.4628499998</v>
      </c>
      <c r="G22" s="63">
        <v>4441643.2379999999</v>
      </c>
      <c r="H22" s="61">
        <v>0</v>
      </c>
      <c r="I22" s="64">
        <v>0</v>
      </c>
      <c r="J22" s="65">
        <f t="shared" si="1"/>
        <v>575</v>
      </c>
      <c r="K22" s="71">
        <f t="shared" si="2"/>
        <v>5578465.2379999999</v>
      </c>
      <c r="L22" s="50">
        <f t="shared" si="3"/>
        <v>488.14078749999999</v>
      </c>
      <c r="M22" s="51">
        <f t="shared" si="4"/>
        <v>4735785.0683803391</v>
      </c>
      <c r="N22" s="52">
        <f t="shared" si="5"/>
        <v>-86.859212500000012</v>
      </c>
      <c r="O22" s="53">
        <f t="shared" si="6"/>
        <v>-842680.16961966082</v>
      </c>
      <c r="P22" s="54">
        <f t="shared" si="7"/>
        <v>-149.74528235000002</v>
      </c>
      <c r="Q22" s="55">
        <v>416642</v>
      </c>
      <c r="R22" s="56">
        <v>84936</v>
      </c>
      <c r="S22" s="57">
        <v>501578</v>
      </c>
      <c r="T22" s="58">
        <f t="shared" si="8"/>
        <v>-12800</v>
      </c>
      <c r="U22" s="59">
        <f t="shared" si="9"/>
        <v>-75700</v>
      </c>
      <c r="V22" s="60">
        <f t="shared" si="10"/>
        <v>-1676000</v>
      </c>
    </row>
    <row r="23" spans="1:22" x14ac:dyDescent="0.25">
      <c r="A23" s="61" t="s">
        <v>32</v>
      </c>
      <c r="B23" s="61">
        <v>93</v>
      </c>
      <c r="C23" s="62">
        <v>905113</v>
      </c>
      <c r="D23" s="61">
        <v>353</v>
      </c>
      <c r="E23" s="63">
        <v>855347</v>
      </c>
      <c r="F23" s="63">
        <v>2567521.9637249997</v>
      </c>
      <c r="G23" s="63">
        <v>3423362.5830000001</v>
      </c>
      <c r="H23" s="61">
        <v>0</v>
      </c>
      <c r="I23" s="64">
        <v>0</v>
      </c>
      <c r="J23" s="65">
        <f t="shared" si="1"/>
        <v>446</v>
      </c>
      <c r="K23" s="71">
        <f t="shared" si="2"/>
        <v>4328475.5830000006</v>
      </c>
      <c r="L23" s="50">
        <f t="shared" si="3"/>
        <v>378.62746299999998</v>
      </c>
      <c r="M23" s="51">
        <f t="shared" si="4"/>
        <v>3674618.2256698119</v>
      </c>
      <c r="N23" s="52">
        <f t="shared" si="5"/>
        <v>-67.372537000000023</v>
      </c>
      <c r="O23" s="53">
        <f t="shared" si="6"/>
        <v>-653857.35733018862</v>
      </c>
      <c r="P23" s="54">
        <f t="shared" si="7"/>
        <v>-116.15025378800004</v>
      </c>
      <c r="Q23" s="55">
        <v>274036</v>
      </c>
      <c r="R23" s="56">
        <v>58597</v>
      </c>
      <c r="S23" s="57">
        <v>332633</v>
      </c>
      <c r="T23" s="58">
        <f t="shared" si="8"/>
        <v>-8800</v>
      </c>
      <c r="U23" s="59">
        <f t="shared" si="9"/>
        <v>-50200</v>
      </c>
      <c r="V23" s="60">
        <f t="shared" si="10"/>
        <v>-1111000</v>
      </c>
    </row>
    <row r="24" spans="1:22" x14ac:dyDescent="0.25">
      <c r="A24" s="61" t="s">
        <v>34</v>
      </c>
      <c r="B24" s="61">
        <v>174</v>
      </c>
      <c r="C24" s="62">
        <v>1687130</v>
      </c>
      <c r="D24" s="61">
        <v>678</v>
      </c>
      <c r="E24" s="63">
        <v>1643643</v>
      </c>
      <c r="F24" s="63">
        <v>4931387.7943499992</v>
      </c>
      <c r="G24" s="63">
        <v>6575183.6579999998</v>
      </c>
      <c r="H24" s="61">
        <v>0</v>
      </c>
      <c r="I24" s="64">
        <v>0</v>
      </c>
      <c r="J24" s="65">
        <f t="shared" si="1"/>
        <v>852</v>
      </c>
      <c r="K24" s="71">
        <f t="shared" si="2"/>
        <v>8262313.6579999998</v>
      </c>
      <c r="L24" s="50">
        <f t="shared" si="3"/>
        <v>723.29730599999994</v>
      </c>
      <c r="M24" s="51">
        <f t="shared" si="4"/>
        <v>7014212.6879793489</v>
      </c>
      <c r="N24" s="52">
        <f t="shared" si="5"/>
        <v>-128.70269400000006</v>
      </c>
      <c r="O24" s="53">
        <f t="shared" si="6"/>
        <v>-1248100.9700206509</v>
      </c>
      <c r="P24" s="54">
        <f t="shared" si="7"/>
        <v>-221.88344445600012</v>
      </c>
      <c r="Q24" s="55">
        <v>600228</v>
      </c>
      <c r="R24" s="56">
        <v>238984</v>
      </c>
      <c r="S24" s="57">
        <v>840336</v>
      </c>
      <c r="T24" s="58">
        <f t="shared" si="8"/>
        <v>-36100</v>
      </c>
      <c r="U24" s="59">
        <f t="shared" si="9"/>
        <v>-126900</v>
      </c>
      <c r="V24" s="60">
        <f t="shared" si="10"/>
        <v>-2810000</v>
      </c>
    </row>
    <row r="25" spans="1:22" x14ac:dyDescent="0.25">
      <c r="A25" s="61" t="s">
        <v>36</v>
      </c>
      <c r="B25" s="61">
        <v>155</v>
      </c>
      <c r="C25" s="62">
        <v>1498867</v>
      </c>
      <c r="D25" s="61">
        <v>547</v>
      </c>
      <c r="E25" s="63">
        <v>1326512</v>
      </c>
      <c r="F25" s="63">
        <v>3978568.0287749995</v>
      </c>
      <c r="G25" s="63">
        <v>5304757.3169999998</v>
      </c>
      <c r="H25" s="61">
        <v>74</v>
      </c>
      <c r="I25" s="64">
        <v>717645.41399999999</v>
      </c>
      <c r="J25" s="65">
        <f t="shared" si="1"/>
        <v>776</v>
      </c>
      <c r="K25" s="71">
        <f t="shared" si="2"/>
        <v>7521269.7309999997</v>
      </c>
      <c r="L25" s="50">
        <f t="shared" si="3"/>
        <v>658.777828</v>
      </c>
      <c r="M25" s="51">
        <f t="shared" si="4"/>
        <v>6385110.4860700052</v>
      </c>
      <c r="N25" s="52">
        <f t="shared" si="5"/>
        <v>-117.222172</v>
      </c>
      <c r="O25" s="53">
        <f t="shared" si="6"/>
        <v>-1136159.2449299945</v>
      </c>
      <c r="P25" s="54">
        <f t="shared" si="7"/>
        <v>-202.09102452799999</v>
      </c>
      <c r="Q25" s="55">
        <v>593875</v>
      </c>
      <c r="R25" s="56">
        <v>142405</v>
      </c>
      <c r="S25" s="57">
        <v>736280</v>
      </c>
      <c r="T25" s="58">
        <f t="shared" si="8"/>
        <v>-21500</v>
      </c>
      <c r="U25" s="59">
        <f t="shared" si="9"/>
        <v>-111200</v>
      </c>
      <c r="V25" s="60">
        <f t="shared" si="10"/>
        <v>-2462000</v>
      </c>
    </row>
    <row r="26" spans="1:22" x14ac:dyDescent="0.25">
      <c r="A26" s="61" t="s">
        <v>38</v>
      </c>
      <c r="B26" s="61">
        <v>57</v>
      </c>
      <c r="C26" s="62">
        <v>550309</v>
      </c>
      <c r="D26" s="61">
        <v>220</v>
      </c>
      <c r="E26" s="63">
        <v>534592</v>
      </c>
      <c r="F26" s="63">
        <v>1600155.3314999999</v>
      </c>
      <c r="G26" s="63">
        <v>2133540.42</v>
      </c>
      <c r="H26" s="61">
        <v>0</v>
      </c>
      <c r="I26" s="64">
        <v>0</v>
      </c>
      <c r="J26" s="65">
        <f t="shared" si="1"/>
        <v>277</v>
      </c>
      <c r="K26" s="71">
        <f t="shared" si="2"/>
        <v>2683849.42</v>
      </c>
      <c r="L26" s="50">
        <f t="shared" si="3"/>
        <v>235.1565185</v>
      </c>
      <c r="M26" s="51">
        <f t="shared" si="4"/>
        <v>2278428.4685395099</v>
      </c>
      <c r="N26" s="52">
        <f t="shared" si="5"/>
        <v>-41.843481499999996</v>
      </c>
      <c r="O26" s="53">
        <f t="shared" si="6"/>
        <v>-405420.95146049</v>
      </c>
      <c r="P26" s="54">
        <f t="shared" si="7"/>
        <v>-72.138162105999996</v>
      </c>
      <c r="Q26" s="55">
        <v>167797</v>
      </c>
      <c r="R26" s="56">
        <v>56126</v>
      </c>
      <c r="S26" s="57">
        <v>223923</v>
      </c>
      <c r="T26" s="58">
        <f t="shared" si="8"/>
        <v>-8500</v>
      </c>
      <c r="U26" s="59">
        <f t="shared" si="9"/>
        <v>-33800</v>
      </c>
      <c r="V26" s="60">
        <f t="shared" si="10"/>
        <v>-748000</v>
      </c>
    </row>
    <row r="27" spans="1:22" x14ac:dyDescent="0.25">
      <c r="A27" s="61" t="s">
        <v>40</v>
      </c>
      <c r="B27" s="61">
        <v>126</v>
      </c>
      <c r="C27" s="62">
        <v>1223713</v>
      </c>
      <c r="D27" s="61">
        <v>492</v>
      </c>
      <c r="E27" s="63">
        <v>1192411</v>
      </c>
      <c r="F27" s="63">
        <v>3578529.1958999997</v>
      </c>
      <c r="G27" s="63">
        <v>4771372.2120000003</v>
      </c>
      <c r="H27" s="61">
        <v>0</v>
      </c>
      <c r="I27" s="64">
        <v>0</v>
      </c>
      <c r="J27" s="65">
        <f t="shared" si="1"/>
        <v>618</v>
      </c>
      <c r="K27" s="71">
        <f t="shared" si="2"/>
        <v>5995085.2120000003</v>
      </c>
      <c r="L27" s="50">
        <f t="shared" si="3"/>
        <v>524.64522899999997</v>
      </c>
      <c r="M27" s="51">
        <f t="shared" si="4"/>
        <v>5089470.6374178864</v>
      </c>
      <c r="N27" s="52">
        <f t="shared" si="5"/>
        <v>-93.354771000000028</v>
      </c>
      <c r="O27" s="53">
        <f t="shared" si="6"/>
        <v>-905614.57458211388</v>
      </c>
      <c r="P27" s="54">
        <f t="shared" si="7"/>
        <v>-160.94362520400006</v>
      </c>
      <c r="Q27" s="55">
        <v>392669</v>
      </c>
      <c r="R27" s="56">
        <v>162265</v>
      </c>
      <c r="S27" s="57">
        <v>554934</v>
      </c>
      <c r="T27" s="58">
        <f t="shared" si="8"/>
        <v>-24500</v>
      </c>
      <c r="U27" s="59">
        <f t="shared" si="9"/>
        <v>-83800</v>
      </c>
      <c r="V27" s="60">
        <f t="shared" si="10"/>
        <v>-1855000</v>
      </c>
    </row>
    <row r="28" spans="1:22" x14ac:dyDescent="0.25">
      <c r="A28" s="61" t="s">
        <v>42</v>
      </c>
      <c r="B28" s="61">
        <v>199</v>
      </c>
      <c r="C28" s="62">
        <v>1933321</v>
      </c>
      <c r="D28" s="61">
        <v>732</v>
      </c>
      <c r="E28" s="63">
        <v>1775931</v>
      </c>
      <c r="F28" s="63">
        <v>5324153.1938999994</v>
      </c>
      <c r="G28" s="63">
        <v>7098870.852</v>
      </c>
      <c r="H28" s="61">
        <v>47</v>
      </c>
      <c r="I28" s="64">
        <v>455801.81699999998</v>
      </c>
      <c r="J28" s="65">
        <f t="shared" si="1"/>
        <v>978</v>
      </c>
      <c r="K28" s="71">
        <f t="shared" si="2"/>
        <v>9487993.6689999998</v>
      </c>
      <c r="L28" s="50">
        <f t="shared" si="3"/>
        <v>830.26380900000004</v>
      </c>
      <c r="M28" s="51">
        <f t="shared" si="4"/>
        <v>8054742.0893576946</v>
      </c>
      <c r="N28" s="52">
        <f t="shared" si="5"/>
        <v>-147.73619099999996</v>
      </c>
      <c r="O28" s="53">
        <f t="shared" si="6"/>
        <v>-1433251.5796423052</v>
      </c>
      <c r="P28" s="54">
        <f t="shared" si="7"/>
        <v>-254.69719328399992</v>
      </c>
      <c r="Q28" s="55">
        <v>559075</v>
      </c>
      <c r="R28" s="56">
        <v>245890</v>
      </c>
      <c r="S28" s="57">
        <v>806248</v>
      </c>
      <c r="T28" s="58">
        <f t="shared" si="8"/>
        <v>-37100</v>
      </c>
      <c r="U28" s="59">
        <f t="shared" si="9"/>
        <v>-121700</v>
      </c>
      <c r="V28" s="60">
        <f t="shared" si="10"/>
        <v>-2694000</v>
      </c>
    </row>
    <row r="29" spans="1:22" x14ac:dyDescent="0.25">
      <c r="A29" s="61" t="s">
        <v>44</v>
      </c>
      <c r="B29" s="61">
        <v>305</v>
      </c>
      <c r="C29" s="62">
        <v>2961529</v>
      </c>
      <c r="D29" s="61">
        <v>1138</v>
      </c>
      <c r="E29" s="63">
        <v>2759942</v>
      </c>
      <c r="F29" s="63">
        <v>8277167.1238499992</v>
      </c>
      <c r="G29" s="63">
        <v>11036222.718</v>
      </c>
      <c r="H29" s="61">
        <v>0</v>
      </c>
      <c r="I29" s="64">
        <v>0</v>
      </c>
      <c r="J29" s="65">
        <f t="shared" si="1"/>
        <v>1443</v>
      </c>
      <c r="K29" s="71">
        <f t="shared" si="2"/>
        <v>13997751.718</v>
      </c>
      <c r="L29" s="50">
        <f t="shared" si="3"/>
        <v>1225.0211414999999</v>
      </c>
      <c r="M29" s="51">
        <f t="shared" si="4"/>
        <v>11883258.342354778</v>
      </c>
      <c r="N29" s="52">
        <f t="shared" si="5"/>
        <v>-217.97885850000011</v>
      </c>
      <c r="O29" s="53">
        <f t="shared" si="6"/>
        <v>-2114493.3756452221</v>
      </c>
      <c r="P29" s="54">
        <f t="shared" si="7"/>
        <v>-375.79555205400021</v>
      </c>
      <c r="Q29" s="55">
        <v>1041532</v>
      </c>
      <c r="R29" s="56">
        <v>317267</v>
      </c>
      <c r="S29" s="57">
        <v>1358882</v>
      </c>
      <c r="T29" s="58">
        <f t="shared" si="8"/>
        <v>-47900</v>
      </c>
      <c r="U29" s="59">
        <f t="shared" si="9"/>
        <v>-205200</v>
      </c>
      <c r="V29" s="60">
        <f t="shared" si="10"/>
        <v>-4543000</v>
      </c>
    </row>
    <row r="30" spans="1:22" x14ac:dyDescent="0.25">
      <c r="A30" s="61" t="s">
        <v>46</v>
      </c>
      <c r="B30" s="61">
        <v>217</v>
      </c>
      <c r="C30" s="62">
        <v>2107102</v>
      </c>
      <c r="D30" s="61">
        <v>831</v>
      </c>
      <c r="E30" s="63">
        <v>2015139</v>
      </c>
      <c r="F30" s="63">
        <v>6044223.0930749988</v>
      </c>
      <c r="G30" s="63">
        <v>8058964.0410000002</v>
      </c>
      <c r="H30" s="61">
        <v>21</v>
      </c>
      <c r="I30" s="64">
        <v>203656.13099999999</v>
      </c>
      <c r="J30" s="65">
        <f t="shared" si="1"/>
        <v>1069</v>
      </c>
      <c r="K30" s="71">
        <f t="shared" si="2"/>
        <v>10369722.172</v>
      </c>
      <c r="L30" s="50">
        <f t="shared" si="3"/>
        <v>907.51739450000002</v>
      </c>
      <c r="M30" s="51">
        <f t="shared" si="4"/>
        <v>8803277.1255587656</v>
      </c>
      <c r="N30" s="52">
        <f t="shared" si="5"/>
        <v>-161.48260549999998</v>
      </c>
      <c r="O30" s="53">
        <f t="shared" si="6"/>
        <v>-1566445.0464412346</v>
      </c>
      <c r="P30" s="54">
        <f t="shared" si="7"/>
        <v>-278.39601188199998</v>
      </c>
      <c r="Q30" s="55">
        <v>775913</v>
      </c>
      <c r="R30" s="56">
        <v>193342</v>
      </c>
      <c r="S30" s="57">
        <v>970234</v>
      </c>
      <c r="T30" s="58">
        <f t="shared" si="8"/>
        <v>-29200</v>
      </c>
      <c r="U30" s="59">
        <f t="shared" si="9"/>
        <v>-146500</v>
      </c>
      <c r="V30" s="60">
        <f t="shared" si="10"/>
        <v>-3244000</v>
      </c>
    </row>
    <row r="31" spans="1:22" x14ac:dyDescent="0.25">
      <c r="A31" s="61" t="s">
        <v>48</v>
      </c>
      <c r="B31" s="61">
        <v>113</v>
      </c>
      <c r="C31" s="62">
        <v>1100617</v>
      </c>
      <c r="D31" s="61">
        <v>441</v>
      </c>
      <c r="E31" s="63">
        <v>1069183</v>
      </c>
      <c r="F31" s="63">
        <v>3207584.0963249998</v>
      </c>
      <c r="G31" s="63">
        <v>4276778.7510000002</v>
      </c>
      <c r="H31" s="61">
        <v>26</v>
      </c>
      <c r="I31" s="64">
        <v>252145.68599999999</v>
      </c>
      <c r="J31" s="65">
        <f t="shared" si="1"/>
        <v>580</v>
      </c>
      <c r="K31" s="71">
        <f t="shared" si="2"/>
        <v>5629541.4369999999</v>
      </c>
      <c r="L31" s="50">
        <f t="shared" si="3"/>
        <v>492.38549</v>
      </c>
      <c r="M31" s="51">
        <f t="shared" si="4"/>
        <v>4779145.722297498</v>
      </c>
      <c r="N31" s="52">
        <f t="shared" si="5"/>
        <v>-87.614509999999996</v>
      </c>
      <c r="O31" s="53">
        <f t="shared" si="6"/>
        <v>-850395.71470250189</v>
      </c>
      <c r="P31" s="54">
        <f t="shared" si="7"/>
        <v>-151.04741523999999</v>
      </c>
      <c r="Q31" s="55">
        <v>527928</v>
      </c>
      <c r="R31" s="56">
        <v>117169</v>
      </c>
      <c r="S31" s="57">
        <v>645097</v>
      </c>
      <c r="T31" s="58">
        <f t="shared" si="8"/>
        <v>-17700</v>
      </c>
      <c r="U31" s="59">
        <f t="shared" si="9"/>
        <v>-97400</v>
      </c>
      <c r="V31" s="60">
        <f t="shared" si="10"/>
        <v>-2156000</v>
      </c>
    </row>
    <row r="32" spans="1:22" x14ac:dyDescent="0.25">
      <c r="A32" s="61" t="s">
        <v>49</v>
      </c>
      <c r="B32" s="61">
        <v>226</v>
      </c>
      <c r="C32" s="62">
        <v>2193993</v>
      </c>
      <c r="D32" s="61">
        <v>860</v>
      </c>
      <c r="E32" s="63">
        <v>2085813</v>
      </c>
      <c r="F32" s="63">
        <v>6255152.6594999991</v>
      </c>
      <c r="G32" s="63">
        <v>8340203.46</v>
      </c>
      <c r="H32" s="61">
        <v>0</v>
      </c>
      <c r="I32" s="64">
        <v>0</v>
      </c>
      <c r="J32" s="65">
        <f t="shared" si="1"/>
        <v>1086</v>
      </c>
      <c r="K32" s="71">
        <f t="shared" si="2"/>
        <v>10534196.460000001</v>
      </c>
      <c r="L32" s="50">
        <f t="shared" si="3"/>
        <v>921.94938300000001</v>
      </c>
      <c r="M32" s="51">
        <f t="shared" si="4"/>
        <v>8942906.0098506305</v>
      </c>
      <c r="N32" s="52">
        <f t="shared" si="5"/>
        <v>-164.05061699999999</v>
      </c>
      <c r="O32" s="53">
        <f t="shared" si="6"/>
        <v>-1591290.4501493704</v>
      </c>
      <c r="P32" s="54">
        <f t="shared" si="7"/>
        <v>-282.82326370799996</v>
      </c>
      <c r="Q32" s="55">
        <v>871374</v>
      </c>
      <c r="R32" s="56">
        <v>256305</v>
      </c>
      <c r="S32" s="57">
        <v>1128291</v>
      </c>
      <c r="T32" s="58">
        <f t="shared" si="8"/>
        <v>-38700</v>
      </c>
      <c r="U32" s="59">
        <f t="shared" si="9"/>
        <v>-170400</v>
      </c>
      <c r="V32" s="60">
        <f t="shared" si="10"/>
        <v>-3773000</v>
      </c>
    </row>
    <row r="33" spans="1:22" x14ac:dyDescent="0.25">
      <c r="A33" s="61" t="s">
        <v>51</v>
      </c>
      <c r="B33" s="61">
        <v>57</v>
      </c>
      <c r="C33" s="62">
        <v>557549</v>
      </c>
      <c r="D33" s="61">
        <v>223</v>
      </c>
      <c r="E33" s="63">
        <v>540028</v>
      </c>
      <c r="F33" s="63">
        <v>1621975.6314749997</v>
      </c>
      <c r="G33" s="63">
        <v>2162634.1529999999</v>
      </c>
      <c r="H33" s="61">
        <v>0</v>
      </c>
      <c r="I33" s="64">
        <v>0</v>
      </c>
      <c r="J33" s="65">
        <f t="shared" si="1"/>
        <v>280</v>
      </c>
      <c r="K33" s="71">
        <f t="shared" si="2"/>
        <v>2720183.1529999999</v>
      </c>
      <c r="L33" s="50">
        <f t="shared" si="3"/>
        <v>237.70334</v>
      </c>
      <c r="M33" s="51">
        <f t="shared" si="4"/>
        <v>2309273.6459993962</v>
      </c>
      <c r="N33" s="52">
        <f t="shared" si="5"/>
        <v>-42.296660000000003</v>
      </c>
      <c r="O33" s="53">
        <f t="shared" si="6"/>
        <v>-410909.50700060371</v>
      </c>
      <c r="P33" s="54">
        <f t="shared" si="7"/>
        <v>-72.919441840000005</v>
      </c>
      <c r="Q33" s="55">
        <v>247281</v>
      </c>
      <c r="R33" s="56">
        <v>47034</v>
      </c>
      <c r="S33" s="57">
        <v>294395</v>
      </c>
      <c r="T33" s="58">
        <f t="shared" si="8"/>
        <v>-7100</v>
      </c>
      <c r="U33" s="59">
        <f t="shared" si="9"/>
        <v>-44500</v>
      </c>
      <c r="V33" s="60">
        <f t="shared" si="10"/>
        <v>-985000</v>
      </c>
    </row>
    <row r="34" spans="1:22" x14ac:dyDescent="0.25">
      <c r="A34" s="61" t="s">
        <v>53</v>
      </c>
      <c r="B34" s="61">
        <v>70</v>
      </c>
      <c r="C34" s="62">
        <v>680644</v>
      </c>
      <c r="D34" s="61">
        <v>265</v>
      </c>
      <c r="E34" s="63">
        <v>641510</v>
      </c>
      <c r="F34" s="63">
        <v>1927459.8311249998</v>
      </c>
      <c r="G34" s="63">
        <v>2569946.415</v>
      </c>
      <c r="H34" s="61">
        <v>0</v>
      </c>
      <c r="I34" s="64">
        <v>0</v>
      </c>
      <c r="J34" s="65">
        <f t="shared" si="1"/>
        <v>335</v>
      </c>
      <c r="K34" s="71">
        <f t="shared" si="2"/>
        <v>3250590.415</v>
      </c>
      <c r="L34" s="50">
        <f t="shared" si="3"/>
        <v>284.39506749999998</v>
      </c>
      <c r="M34" s="51">
        <f t="shared" si="4"/>
        <v>2759557.8522053077</v>
      </c>
      <c r="N34" s="52">
        <f t="shared" si="5"/>
        <v>-50.604932500000018</v>
      </c>
      <c r="O34" s="53">
        <f t="shared" si="6"/>
        <v>-491032.56279469235</v>
      </c>
      <c r="P34" s="54">
        <f t="shared" si="7"/>
        <v>-87.242903630000029</v>
      </c>
      <c r="Q34" s="55">
        <v>247510</v>
      </c>
      <c r="R34" s="56">
        <v>69221</v>
      </c>
      <c r="S34" s="57">
        <v>316731</v>
      </c>
      <c r="T34" s="58">
        <f t="shared" si="8"/>
        <v>-10500</v>
      </c>
      <c r="U34" s="59">
        <f t="shared" si="9"/>
        <v>-47800</v>
      </c>
      <c r="V34" s="60">
        <f t="shared" si="10"/>
        <v>-1058000</v>
      </c>
    </row>
    <row r="35" spans="1:22" x14ac:dyDescent="0.25">
      <c r="A35" s="61" t="s">
        <v>1</v>
      </c>
      <c r="B35" s="61">
        <v>49</v>
      </c>
      <c r="C35" s="62">
        <v>472321</v>
      </c>
      <c r="D35" s="61">
        <v>176</v>
      </c>
      <c r="E35" s="63">
        <v>425861</v>
      </c>
      <c r="F35" s="63">
        <v>1280124.2651999998</v>
      </c>
      <c r="G35" s="63">
        <v>1706832.3360000001</v>
      </c>
      <c r="H35" s="61">
        <v>0</v>
      </c>
      <c r="I35" s="64">
        <v>0</v>
      </c>
      <c r="J35" s="65">
        <f t="shared" si="1"/>
        <v>225</v>
      </c>
      <c r="K35" s="71">
        <f t="shared" si="2"/>
        <v>2179153.3360000001</v>
      </c>
      <c r="L35" s="50">
        <f t="shared" si="3"/>
        <v>191.01161249999998</v>
      </c>
      <c r="M35" s="51">
        <f t="shared" si="4"/>
        <v>1849971.5226405081</v>
      </c>
      <c r="N35" s="52">
        <f t="shared" si="5"/>
        <v>-33.988387500000016</v>
      </c>
      <c r="O35" s="53">
        <f t="shared" si="6"/>
        <v>-329181.81335949199</v>
      </c>
      <c r="P35" s="54">
        <f t="shared" si="7"/>
        <v>-58.59598005000003</v>
      </c>
      <c r="Q35" s="55">
        <v>184815</v>
      </c>
      <c r="R35" s="56">
        <v>26003</v>
      </c>
      <c r="S35" s="57">
        <v>210818</v>
      </c>
      <c r="T35" s="58">
        <f t="shared" si="8"/>
        <v>-3900</v>
      </c>
      <c r="U35" s="59">
        <f t="shared" si="9"/>
        <v>-31800</v>
      </c>
      <c r="V35" s="60">
        <f t="shared" si="10"/>
        <v>-704000</v>
      </c>
    </row>
    <row r="36" spans="1:22" x14ac:dyDescent="0.25">
      <c r="A36" s="61" t="s">
        <v>3</v>
      </c>
      <c r="B36" s="61">
        <v>49</v>
      </c>
      <c r="C36" s="62">
        <v>472321</v>
      </c>
      <c r="D36" s="61">
        <v>172</v>
      </c>
      <c r="E36" s="63">
        <v>417762</v>
      </c>
      <c r="F36" s="63">
        <v>1251030.5318999998</v>
      </c>
      <c r="G36" s="63">
        <v>1668040.692</v>
      </c>
      <c r="H36" s="61">
        <v>0</v>
      </c>
      <c r="I36" s="64">
        <v>0</v>
      </c>
      <c r="J36" s="65">
        <f t="shared" si="1"/>
        <v>221</v>
      </c>
      <c r="K36" s="71">
        <f t="shared" si="2"/>
        <v>2140361.6919999998</v>
      </c>
      <c r="L36" s="50">
        <f t="shared" si="3"/>
        <v>187.61585049999999</v>
      </c>
      <c r="M36" s="51">
        <f t="shared" si="4"/>
        <v>1817039.7249873257</v>
      </c>
      <c r="N36" s="52">
        <f t="shared" si="5"/>
        <v>-33.384149500000007</v>
      </c>
      <c r="O36" s="53">
        <f t="shared" si="6"/>
        <v>-323321.96701267408</v>
      </c>
      <c r="P36" s="54">
        <f t="shared" si="7"/>
        <v>-57.554273738000013</v>
      </c>
      <c r="Q36" s="55">
        <v>118438</v>
      </c>
      <c r="R36" s="56">
        <v>61073</v>
      </c>
      <c r="S36" s="57">
        <v>179511</v>
      </c>
      <c r="T36" s="58">
        <f t="shared" si="8"/>
        <v>-9200</v>
      </c>
      <c r="U36" s="59">
        <f t="shared" si="9"/>
        <v>-27100</v>
      </c>
      <c r="V36" s="60">
        <f t="shared" si="10"/>
        <v>-600000</v>
      </c>
    </row>
    <row r="37" spans="1:22" x14ac:dyDescent="0.25">
      <c r="A37" s="72" t="s">
        <v>5</v>
      </c>
      <c r="B37" s="61">
        <v>258</v>
      </c>
      <c r="C37" s="62">
        <v>2505352</v>
      </c>
      <c r="D37" s="61">
        <v>1011</v>
      </c>
      <c r="E37" s="63">
        <v>2451873</v>
      </c>
      <c r="F37" s="63">
        <v>7353441.0915749995</v>
      </c>
      <c r="G37" s="63">
        <v>9804588.0209999997</v>
      </c>
      <c r="H37" s="61">
        <v>0</v>
      </c>
      <c r="I37" s="64">
        <v>0</v>
      </c>
      <c r="J37" s="65">
        <f t="shared" si="1"/>
        <v>1269</v>
      </c>
      <c r="K37" s="71">
        <f t="shared" si="2"/>
        <v>12309940.021</v>
      </c>
      <c r="L37" s="50">
        <f t="shared" si="3"/>
        <v>1077.3054944999999</v>
      </c>
      <c r="M37" s="51">
        <f t="shared" si="4"/>
        <v>10450406.636397749</v>
      </c>
      <c r="N37" s="52">
        <f t="shared" si="5"/>
        <v>-191.6945055000001</v>
      </c>
      <c r="O37" s="53">
        <f t="shared" si="6"/>
        <v>-1859533.3846022505</v>
      </c>
      <c r="P37" s="54">
        <f t="shared" si="7"/>
        <v>-330.48132748200015</v>
      </c>
      <c r="Q37" s="55">
        <v>1059276</v>
      </c>
      <c r="R37" s="56">
        <v>314849</v>
      </c>
      <c r="S37" s="57">
        <v>1374125</v>
      </c>
      <c r="T37" s="58">
        <f t="shared" si="8"/>
        <v>-47500</v>
      </c>
      <c r="U37" s="59">
        <f t="shared" si="9"/>
        <v>-207500</v>
      </c>
      <c r="V37" s="60">
        <f t="shared" si="10"/>
        <v>-4594000</v>
      </c>
    </row>
    <row r="38" spans="1:22" x14ac:dyDescent="0.25">
      <c r="A38" s="61" t="s">
        <v>7</v>
      </c>
      <c r="B38" s="61">
        <v>52</v>
      </c>
      <c r="C38" s="62">
        <v>499623</v>
      </c>
      <c r="D38" s="61">
        <v>172</v>
      </c>
      <c r="E38" s="63">
        <v>417762</v>
      </c>
      <c r="F38" s="63">
        <v>1251030.5318999998</v>
      </c>
      <c r="G38" s="63">
        <v>1668040.692</v>
      </c>
      <c r="H38" s="61">
        <v>48</v>
      </c>
      <c r="I38" s="64">
        <v>465499.728</v>
      </c>
      <c r="J38" s="65">
        <f t="shared" si="1"/>
        <v>272</v>
      </c>
      <c r="K38" s="71">
        <f t="shared" si="2"/>
        <v>2633163.42</v>
      </c>
      <c r="L38" s="50">
        <f t="shared" si="3"/>
        <v>230.91181599999999</v>
      </c>
      <c r="M38" s="51">
        <f t="shared" si="4"/>
        <v>2235399.0703565101</v>
      </c>
      <c r="N38" s="52">
        <f t="shared" si="5"/>
        <v>-41.088184000000012</v>
      </c>
      <c r="O38" s="53">
        <f t="shared" si="6"/>
        <v>-397764.34964348981</v>
      </c>
      <c r="P38" s="54">
        <f t="shared" si="7"/>
        <v>-70.836029216000014</v>
      </c>
      <c r="Q38" s="55">
        <v>237984</v>
      </c>
      <c r="R38" s="56">
        <v>64740</v>
      </c>
      <c r="S38" s="57">
        <v>302724</v>
      </c>
      <c r="T38" s="58">
        <f t="shared" si="8"/>
        <v>-9800</v>
      </c>
      <c r="U38" s="59">
        <f t="shared" si="9"/>
        <v>-45700</v>
      </c>
      <c r="V38" s="60">
        <f t="shared" si="10"/>
        <v>-1012000</v>
      </c>
    </row>
    <row r="39" spans="1:22" x14ac:dyDescent="0.25">
      <c r="A39" s="61" t="s">
        <v>9</v>
      </c>
      <c r="B39" s="61">
        <v>605</v>
      </c>
      <c r="C39" s="62">
        <v>5865131</v>
      </c>
      <c r="D39" s="61">
        <v>2300</v>
      </c>
      <c r="E39" s="63">
        <v>5576062</v>
      </c>
      <c r="F39" s="63">
        <v>16728896.647499997</v>
      </c>
      <c r="G39" s="63">
        <v>22305195.300000001</v>
      </c>
      <c r="H39" s="61">
        <v>63</v>
      </c>
      <c r="I39" s="64">
        <v>610968.39300000004</v>
      </c>
      <c r="J39" s="65">
        <f t="shared" si="1"/>
        <v>2968</v>
      </c>
      <c r="K39" s="71">
        <f t="shared" si="2"/>
        <v>28781294.693</v>
      </c>
      <c r="L39" s="50">
        <f t="shared" si="3"/>
        <v>2519.6554040000001</v>
      </c>
      <c r="M39" s="51">
        <f t="shared" si="4"/>
        <v>24433606.707322765</v>
      </c>
      <c r="N39" s="52">
        <f t="shared" si="5"/>
        <v>-448.34459599999991</v>
      </c>
      <c r="O39" s="53">
        <f t="shared" si="6"/>
        <v>-4347687.9856772348</v>
      </c>
      <c r="P39" s="54">
        <f t="shared" si="7"/>
        <v>-772.94608350399983</v>
      </c>
      <c r="Q39" s="55">
        <v>2018137</v>
      </c>
      <c r="R39" s="56">
        <v>952684</v>
      </c>
      <c r="S39" s="57">
        <v>2978908</v>
      </c>
      <c r="T39" s="58">
        <f t="shared" si="8"/>
        <v>-143900</v>
      </c>
      <c r="U39" s="59">
        <f t="shared" si="9"/>
        <v>-449800</v>
      </c>
      <c r="V39" s="60">
        <f t="shared" si="10"/>
        <v>-9959000</v>
      </c>
    </row>
    <row r="40" spans="1:22" x14ac:dyDescent="0.25">
      <c r="A40" s="61" t="s">
        <v>11</v>
      </c>
      <c r="B40" s="61">
        <v>240</v>
      </c>
      <c r="C40" s="62">
        <v>2324329</v>
      </c>
      <c r="D40" s="61">
        <v>936</v>
      </c>
      <c r="E40" s="63">
        <v>2268843</v>
      </c>
      <c r="F40" s="63">
        <v>6807933.5921999989</v>
      </c>
      <c r="G40" s="63">
        <v>9077244.6960000005</v>
      </c>
      <c r="H40" s="61">
        <v>0</v>
      </c>
      <c r="I40" s="64">
        <v>0</v>
      </c>
      <c r="J40" s="65">
        <f t="shared" si="1"/>
        <v>1176</v>
      </c>
      <c r="K40" s="71">
        <f t="shared" si="2"/>
        <v>11401573.696</v>
      </c>
      <c r="L40" s="50">
        <f t="shared" si="3"/>
        <v>998.35402799999997</v>
      </c>
      <c r="M40" s="51">
        <f t="shared" si="4"/>
        <v>9679257.6742690876</v>
      </c>
      <c r="N40" s="52">
        <f t="shared" si="5"/>
        <v>-177.64597200000003</v>
      </c>
      <c r="O40" s="53">
        <f t="shared" si="6"/>
        <v>-1722316.0217309128</v>
      </c>
      <c r="P40" s="54">
        <f t="shared" si="7"/>
        <v>-306.26165572800005</v>
      </c>
      <c r="Q40" s="55">
        <v>822811</v>
      </c>
      <c r="R40" s="56">
        <v>248703</v>
      </c>
      <c r="S40" s="57">
        <v>1071514</v>
      </c>
      <c r="T40" s="58">
        <f t="shared" si="8"/>
        <v>-37600</v>
      </c>
      <c r="U40" s="59">
        <f t="shared" si="9"/>
        <v>-161800</v>
      </c>
      <c r="V40" s="60">
        <f t="shared" si="10"/>
        <v>-3582000</v>
      </c>
    </row>
    <row r="41" spans="1:22" x14ac:dyDescent="0.25">
      <c r="A41" s="61" t="s">
        <v>13</v>
      </c>
      <c r="B41" s="61">
        <v>55</v>
      </c>
      <c r="C41" s="62">
        <v>535827</v>
      </c>
      <c r="D41" s="61">
        <v>215</v>
      </c>
      <c r="E41" s="63">
        <v>520094</v>
      </c>
      <c r="F41" s="63">
        <v>1563788.1648749998</v>
      </c>
      <c r="G41" s="63">
        <v>2085050.865</v>
      </c>
      <c r="H41" s="61">
        <v>0</v>
      </c>
      <c r="I41" s="64">
        <v>0</v>
      </c>
      <c r="J41" s="65">
        <f t="shared" si="1"/>
        <v>270</v>
      </c>
      <c r="K41" s="71">
        <f t="shared" si="2"/>
        <v>2620877.8650000002</v>
      </c>
      <c r="L41" s="50">
        <f t="shared" si="3"/>
        <v>229.21393499999999</v>
      </c>
      <c r="M41" s="51">
        <f t="shared" si="4"/>
        <v>2224969.3651520326</v>
      </c>
      <c r="N41" s="52">
        <f t="shared" si="5"/>
        <v>-40.786065000000008</v>
      </c>
      <c r="O41" s="53">
        <f t="shared" si="6"/>
        <v>-395908.49984796764</v>
      </c>
      <c r="P41" s="54">
        <f t="shared" si="7"/>
        <v>-70.315176060000013</v>
      </c>
      <c r="Q41" s="55">
        <v>208361</v>
      </c>
      <c r="R41" s="56">
        <v>51163</v>
      </c>
      <c r="S41" s="57">
        <v>260863</v>
      </c>
      <c r="T41" s="58">
        <f t="shared" si="8"/>
        <v>-7700</v>
      </c>
      <c r="U41" s="59">
        <f t="shared" si="9"/>
        <v>-39400</v>
      </c>
      <c r="V41" s="60">
        <f t="shared" si="10"/>
        <v>-872000</v>
      </c>
    </row>
    <row r="42" spans="1:22" x14ac:dyDescent="0.25">
      <c r="A42" s="61" t="s">
        <v>15</v>
      </c>
      <c r="B42" s="61">
        <v>399</v>
      </c>
      <c r="C42" s="62">
        <v>3873882</v>
      </c>
      <c r="D42" s="61">
        <v>1560</v>
      </c>
      <c r="E42" s="63">
        <v>3782009</v>
      </c>
      <c r="F42" s="63">
        <v>11346555.986999998</v>
      </c>
      <c r="G42" s="63">
        <v>15128741.16</v>
      </c>
      <c r="H42" s="61">
        <v>0</v>
      </c>
      <c r="I42" s="64">
        <v>0</v>
      </c>
      <c r="J42" s="65">
        <f t="shared" si="1"/>
        <v>1959</v>
      </c>
      <c r="K42" s="71">
        <f t="shared" si="2"/>
        <v>19002623.16</v>
      </c>
      <c r="L42" s="50">
        <f t="shared" si="3"/>
        <v>1663.0744394999999</v>
      </c>
      <c r="M42" s="51">
        <f t="shared" si="4"/>
        <v>16132096.40676198</v>
      </c>
      <c r="N42" s="52">
        <f t="shared" si="5"/>
        <v>-295.92556050000007</v>
      </c>
      <c r="O42" s="53">
        <f t="shared" si="6"/>
        <v>-2870526.7532380205</v>
      </c>
      <c r="P42" s="54">
        <f t="shared" si="7"/>
        <v>-510.17566630200014</v>
      </c>
      <c r="Q42" s="55">
        <v>1330423</v>
      </c>
      <c r="R42" s="56">
        <v>416313</v>
      </c>
      <c r="S42" s="57">
        <v>1746736</v>
      </c>
      <c r="T42" s="58">
        <f t="shared" si="8"/>
        <v>-62900</v>
      </c>
      <c r="U42" s="59">
        <f t="shared" si="9"/>
        <v>-263800</v>
      </c>
      <c r="V42" s="60">
        <f t="shared" si="10"/>
        <v>-5841000</v>
      </c>
    </row>
    <row r="43" spans="1:22" x14ac:dyDescent="0.25">
      <c r="A43" s="61" t="s">
        <v>17</v>
      </c>
      <c r="B43" s="61">
        <v>147</v>
      </c>
      <c r="C43" s="62">
        <v>1426458</v>
      </c>
      <c r="D43" s="61">
        <v>430</v>
      </c>
      <c r="E43" s="63">
        <v>1042001</v>
      </c>
      <c r="F43" s="63">
        <v>3127576.3297499996</v>
      </c>
      <c r="G43" s="63">
        <v>4170101.73</v>
      </c>
      <c r="H43" s="61">
        <v>141</v>
      </c>
      <c r="I43" s="64">
        <v>1367405.4510000001</v>
      </c>
      <c r="J43" s="65">
        <f t="shared" si="1"/>
        <v>718</v>
      </c>
      <c r="K43" s="71">
        <f t="shared" si="2"/>
        <v>6963965.1810000008</v>
      </c>
      <c r="L43" s="50">
        <f t="shared" si="3"/>
        <v>609.53927899999996</v>
      </c>
      <c r="M43" s="51">
        <f t="shared" si="4"/>
        <v>5911992.0827407315</v>
      </c>
      <c r="N43" s="52">
        <f t="shared" si="5"/>
        <v>-108.46072100000004</v>
      </c>
      <c r="O43" s="53">
        <f t="shared" si="6"/>
        <v>-1051973.0982592693</v>
      </c>
      <c r="P43" s="54">
        <f t="shared" si="7"/>
        <v>-186.98628300400006</v>
      </c>
      <c r="Q43" s="55">
        <v>553512</v>
      </c>
      <c r="R43" s="56">
        <v>194152</v>
      </c>
      <c r="S43" s="57">
        <v>748044</v>
      </c>
      <c r="T43" s="58">
        <f t="shared" si="8"/>
        <v>-29300</v>
      </c>
      <c r="U43" s="59">
        <f t="shared" si="9"/>
        <v>-113000</v>
      </c>
      <c r="V43" s="60">
        <f t="shared" si="10"/>
        <v>-2502000</v>
      </c>
    </row>
    <row r="44" spans="1:22" x14ac:dyDescent="0.25">
      <c r="A44" s="61" t="s">
        <v>19</v>
      </c>
      <c r="B44" s="61">
        <v>134</v>
      </c>
      <c r="C44" s="62">
        <v>1303362</v>
      </c>
      <c r="D44" s="61">
        <v>526</v>
      </c>
      <c r="E44" s="63">
        <v>1275771</v>
      </c>
      <c r="F44" s="63">
        <v>3825825.9289499996</v>
      </c>
      <c r="G44" s="63">
        <v>5101101.1859999998</v>
      </c>
      <c r="H44" s="61">
        <v>0</v>
      </c>
      <c r="I44" s="64">
        <v>0</v>
      </c>
      <c r="J44" s="65">
        <f t="shared" si="1"/>
        <v>660</v>
      </c>
      <c r="K44" s="71">
        <f t="shared" si="2"/>
        <v>6404463.1859999998</v>
      </c>
      <c r="L44" s="50">
        <f t="shared" si="3"/>
        <v>560.30073000000004</v>
      </c>
      <c r="M44" s="51">
        <f t="shared" si="4"/>
        <v>5437008.179354433</v>
      </c>
      <c r="N44" s="52">
        <f t="shared" si="5"/>
        <v>-99.699269999999956</v>
      </c>
      <c r="O44" s="53">
        <f t="shared" si="6"/>
        <v>-967455.00664556678</v>
      </c>
      <c r="P44" s="54">
        <f t="shared" si="7"/>
        <v>-171.88154147999992</v>
      </c>
      <c r="Q44" s="55">
        <v>396872</v>
      </c>
      <c r="R44" s="56">
        <v>106749</v>
      </c>
      <c r="S44" s="57">
        <v>504199</v>
      </c>
      <c r="T44" s="58">
        <f t="shared" si="8"/>
        <v>-16100</v>
      </c>
      <c r="U44" s="59">
        <f t="shared" si="9"/>
        <v>-76100</v>
      </c>
      <c r="V44" s="60">
        <f t="shared" si="10"/>
        <v>-1685000</v>
      </c>
    </row>
    <row r="45" spans="1:22" x14ac:dyDescent="0.25">
      <c r="A45" s="61" t="s">
        <v>21</v>
      </c>
      <c r="B45" s="61">
        <v>490</v>
      </c>
      <c r="C45" s="62">
        <v>4750031</v>
      </c>
      <c r="D45" s="61">
        <v>1875</v>
      </c>
      <c r="E45" s="63">
        <v>4546747</v>
      </c>
      <c r="F45" s="63">
        <v>13637687.484374998</v>
      </c>
      <c r="G45" s="63">
        <v>18183583.125</v>
      </c>
      <c r="H45" s="61">
        <v>60</v>
      </c>
      <c r="I45" s="64">
        <v>581874.66</v>
      </c>
      <c r="J45" s="65">
        <f t="shared" si="1"/>
        <v>2425</v>
      </c>
      <c r="K45" s="71">
        <f t="shared" si="2"/>
        <v>23515488.785</v>
      </c>
      <c r="L45" s="50">
        <f t="shared" si="3"/>
        <v>2058.6807125</v>
      </c>
      <c r="M45" s="51">
        <f t="shared" si="4"/>
        <v>19963250.806882292</v>
      </c>
      <c r="N45" s="52">
        <f t="shared" si="5"/>
        <v>-366.31928749999997</v>
      </c>
      <c r="O45" s="53">
        <f t="shared" si="6"/>
        <v>-3552237.9781177081</v>
      </c>
      <c r="P45" s="54">
        <f t="shared" si="7"/>
        <v>-631.53445164999994</v>
      </c>
      <c r="Q45" s="55">
        <v>1647390</v>
      </c>
      <c r="R45" s="56">
        <v>651247</v>
      </c>
      <c r="S45" s="57">
        <v>2301703</v>
      </c>
      <c r="T45" s="58">
        <f t="shared" si="8"/>
        <v>-98300</v>
      </c>
      <c r="U45" s="59">
        <f t="shared" si="9"/>
        <v>-347600</v>
      </c>
      <c r="V45" s="60">
        <f t="shared" si="10"/>
        <v>-7696000</v>
      </c>
    </row>
    <row r="46" spans="1:22" x14ac:dyDescent="0.25">
      <c r="A46" s="61" t="s">
        <v>23</v>
      </c>
      <c r="B46" s="61">
        <v>125</v>
      </c>
      <c r="C46" s="62">
        <v>1216471</v>
      </c>
      <c r="D46" s="61">
        <v>492</v>
      </c>
      <c r="E46" s="63">
        <v>1192411</v>
      </c>
      <c r="F46" s="63">
        <v>3578529.1958999997</v>
      </c>
      <c r="G46" s="63">
        <v>4771372.2120000003</v>
      </c>
      <c r="H46" s="61">
        <v>0</v>
      </c>
      <c r="I46" s="64">
        <v>0</v>
      </c>
      <c r="J46" s="65">
        <f t="shared" si="1"/>
        <v>617</v>
      </c>
      <c r="K46" s="71">
        <f t="shared" si="2"/>
        <v>5987843.2120000003</v>
      </c>
      <c r="L46" s="50">
        <f t="shared" si="3"/>
        <v>523.79628849999995</v>
      </c>
      <c r="M46" s="51">
        <f t="shared" si="4"/>
        <v>5083322.6103168866</v>
      </c>
      <c r="N46" s="52">
        <f t="shared" si="5"/>
        <v>-93.203711500000054</v>
      </c>
      <c r="O46" s="53">
        <f t="shared" si="6"/>
        <v>-904520.60168311372</v>
      </c>
      <c r="P46" s="54">
        <f t="shared" si="7"/>
        <v>-160.68319862600009</v>
      </c>
      <c r="Q46" s="55">
        <v>495008</v>
      </c>
      <c r="R46" s="56">
        <v>164315</v>
      </c>
      <c r="S46" s="57">
        <v>659323</v>
      </c>
      <c r="T46" s="58">
        <f t="shared" si="8"/>
        <v>-24800</v>
      </c>
      <c r="U46" s="59">
        <f t="shared" si="9"/>
        <v>-99600</v>
      </c>
      <c r="V46" s="60">
        <f t="shared" si="10"/>
        <v>-2205000</v>
      </c>
    </row>
    <row r="47" spans="1:22" x14ac:dyDescent="0.25">
      <c r="A47" s="61" t="s">
        <v>25</v>
      </c>
      <c r="B47" s="61">
        <v>49</v>
      </c>
      <c r="C47" s="62">
        <v>477899</v>
      </c>
      <c r="D47" s="61">
        <v>190</v>
      </c>
      <c r="E47" s="63">
        <v>460292</v>
      </c>
      <c r="F47" s="63">
        <v>1381952.3317499999</v>
      </c>
      <c r="G47" s="63">
        <v>1842603.09</v>
      </c>
      <c r="H47" s="61">
        <v>0</v>
      </c>
      <c r="I47" s="64">
        <v>0</v>
      </c>
      <c r="J47" s="65">
        <f t="shared" si="1"/>
        <v>239</v>
      </c>
      <c r="K47" s="71">
        <f t="shared" si="2"/>
        <v>2320502.09</v>
      </c>
      <c r="L47" s="50">
        <f t="shared" si="3"/>
        <v>202.89677950000001</v>
      </c>
      <c r="M47" s="51">
        <f t="shared" si="4"/>
        <v>1969968.2045356447</v>
      </c>
      <c r="N47" s="52">
        <f t="shared" si="5"/>
        <v>-36.103220499999992</v>
      </c>
      <c r="O47" s="53">
        <f t="shared" si="6"/>
        <v>-350533.88546435512</v>
      </c>
      <c r="P47" s="54">
        <f t="shared" si="7"/>
        <v>-62.241952141999988</v>
      </c>
      <c r="Q47" s="55">
        <v>179472</v>
      </c>
      <c r="R47" s="56">
        <v>52993</v>
      </c>
      <c r="S47" s="57">
        <v>232465</v>
      </c>
      <c r="T47" s="58">
        <f t="shared" si="8"/>
        <v>-8000</v>
      </c>
      <c r="U47" s="59">
        <f t="shared" si="9"/>
        <v>-35100</v>
      </c>
      <c r="V47" s="60">
        <f t="shared" si="10"/>
        <v>-777000</v>
      </c>
    </row>
    <row r="48" spans="1:22" x14ac:dyDescent="0.25">
      <c r="A48" s="61" t="s">
        <v>27</v>
      </c>
      <c r="B48" s="61">
        <v>125</v>
      </c>
      <c r="C48" s="62">
        <v>1209231</v>
      </c>
      <c r="D48" s="61">
        <v>487</v>
      </c>
      <c r="E48" s="63">
        <v>1181538</v>
      </c>
      <c r="F48" s="63">
        <v>3542162.0292749996</v>
      </c>
      <c r="G48" s="63">
        <v>4722882.6569999997</v>
      </c>
      <c r="H48" s="61">
        <v>0</v>
      </c>
      <c r="I48" s="64">
        <v>0</v>
      </c>
      <c r="J48" s="65">
        <f t="shared" si="1"/>
        <v>612</v>
      </c>
      <c r="K48" s="71">
        <f t="shared" si="2"/>
        <v>5932113.6569999997</v>
      </c>
      <c r="L48" s="50">
        <f t="shared" si="3"/>
        <v>519.55158600000004</v>
      </c>
      <c r="M48" s="51">
        <f t="shared" si="4"/>
        <v>5036011.5340304077</v>
      </c>
      <c r="N48" s="52">
        <f t="shared" si="5"/>
        <v>-92.448413999999957</v>
      </c>
      <c r="O48" s="53">
        <f t="shared" si="6"/>
        <v>-896102.12296959199</v>
      </c>
      <c r="P48" s="54">
        <f t="shared" si="7"/>
        <v>-159.38106573599993</v>
      </c>
      <c r="Q48" s="55">
        <v>469219</v>
      </c>
      <c r="R48" s="56">
        <v>155991</v>
      </c>
      <c r="S48" s="57">
        <v>625210</v>
      </c>
      <c r="T48" s="58">
        <f t="shared" si="8"/>
        <v>-23600</v>
      </c>
      <c r="U48" s="59">
        <f t="shared" si="9"/>
        <v>-94400</v>
      </c>
      <c r="V48" s="60">
        <f t="shared" si="10"/>
        <v>-2090000</v>
      </c>
    </row>
    <row r="49" spans="1:22" x14ac:dyDescent="0.25">
      <c r="A49" s="61" t="s">
        <v>29</v>
      </c>
      <c r="B49" s="61">
        <v>63</v>
      </c>
      <c r="C49" s="62">
        <v>615477</v>
      </c>
      <c r="D49" s="61">
        <v>222</v>
      </c>
      <c r="E49" s="63">
        <v>538216</v>
      </c>
      <c r="F49" s="63">
        <v>1614702.1981499998</v>
      </c>
      <c r="G49" s="63">
        <v>2152936.2420000001</v>
      </c>
      <c r="H49" s="61">
        <v>32</v>
      </c>
      <c r="I49" s="64">
        <v>310333.152</v>
      </c>
      <c r="J49" s="65">
        <f t="shared" si="1"/>
        <v>317</v>
      </c>
      <c r="K49" s="71">
        <f t="shared" si="2"/>
        <v>3078746.3940000003</v>
      </c>
      <c r="L49" s="50">
        <f t="shared" si="3"/>
        <v>269.11413850000002</v>
      </c>
      <c r="M49" s="51">
        <f t="shared" si="4"/>
        <v>2613672.5030955574</v>
      </c>
      <c r="N49" s="52">
        <f t="shared" si="5"/>
        <v>-47.885861499999976</v>
      </c>
      <c r="O49" s="53">
        <f t="shared" si="6"/>
        <v>-465073.89090444287</v>
      </c>
      <c r="P49" s="54">
        <f t="shared" si="7"/>
        <v>-82.555225225999962</v>
      </c>
      <c r="Q49" s="55">
        <v>253126</v>
      </c>
      <c r="R49" s="56">
        <v>77844</v>
      </c>
      <c r="S49" s="57">
        <v>331330</v>
      </c>
      <c r="T49" s="58">
        <f t="shared" si="8"/>
        <v>-11800</v>
      </c>
      <c r="U49" s="59">
        <f t="shared" si="9"/>
        <v>-50000</v>
      </c>
      <c r="V49" s="60">
        <f t="shared" si="10"/>
        <v>-1107000</v>
      </c>
    </row>
    <row r="50" spans="1:22" x14ac:dyDescent="0.25">
      <c r="A50" s="61" t="s">
        <v>31</v>
      </c>
      <c r="B50" s="61">
        <v>187</v>
      </c>
      <c r="C50" s="62">
        <v>1810226</v>
      </c>
      <c r="D50" s="61">
        <v>731</v>
      </c>
      <c r="E50" s="63">
        <v>1772307</v>
      </c>
      <c r="F50" s="63">
        <v>5316879.7605749993</v>
      </c>
      <c r="G50" s="63">
        <v>7089172.9409999996</v>
      </c>
      <c r="H50" s="61">
        <v>0</v>
      </c>
      <c r="I50" s="64">
        <v>0</v>
      </c>
      <c r="J50" s="65">
        <f t="shared" si="1"/>
        <v>918</v>
      </c>
      <c r="K50" s="71">
        <f t="shared" si="2"/>
        <v>8899398.9409999996</v>
      </c>
      <c r="L50" s="50">
        <f t="shared" si="3"/>
        <v>779.32737899999995</v>
      </c>
      <c r="M50" s="51">
        <f t="shared" si="4"/>
        <v>7555060.1866720105</v>
      </c>
      <c r="N50" s="52">
        <f t="shared" si="5"/>
        <v>-138.67262100000005</v>
      </c>
      <c r="O50" s="53">
        <f t="shared" si="6"/>
        <v>-1344338.7543279892</v>
      </c>
      <c r="P50" s="54">
        <f t="shared" si="7"/>
        <v>-239.07159860400009</v>
      </c>
      <c r="Q50" s="55">
        <v>573954</v>
      </c>
      <c r="R50" s="56">
        <v>159936</v>
      </c>
      <c r="S50" s="57">
        <v>736444</v>
      </c>
      <c r="T50" s="58">
        <f t="shared" si="8"/>
        <v>-24200</v>
      </c>
      <c r="U50" s="59">
        <f t="shared" si="9"/>
        <v>-111200</v>
      </c>
      <c r="V50" s="60">
        <f t="shared" si="10"/>
        <v>-2462000</v>
      </c>
    </row>
    <row r="51" spans="1:22" x14ac:dyDescent="0.25">
      <c r="A51" s="61" t="s">
        <v>33</v>
      </c>
      <c r="B51" s="61">
        <v>508</v>
      </c>
      <c r="C51" s="62">
        <v>4923813</v>
      </c>
      <c r="D51" s="61">
        <v>1924</v>
      </c>
      <c r="E51" s="63">
        <v>4664538</v>
      </c>
      <c r="F51" s="63">
        <v>13994085.717299998</v>
      </c>
      <c r="G51" s="63">
        <v>18658780.763999999</v>
      </c>
      <c r="H51" s="61">
        <v>62</v>
      </c>
      <c r="I51" s="64">
        <v>601270.48199999996</v>
      </c>
      <c r="J51" s="65">
        <f t="shared" si="1"/>
        <v>2494</v>
      </c>
      <c r="K51" s="71">
        <f t="shared" si="2"/>
        <v>24183864.245999999</v>
      </c>
      <c r="L51" s="50">
        <f t="shared" si="3"/>
        <v>2117.257607</v>
      </c>
      <c r="M51" s="51">
        <f t="shared" si="4"/>
        <v>20530661.804931361</v>
      </c>
      <c r="N51" s="52">
        <f t="shared" si="5"/>
        <v>-376.74239299999999</v>
      </c>
      <c r="O51" s="53">
        <f t="shared" si="6"/>
        <v>-3653202.4410686381</v>
      </c>
      <c r="P51" s="54">
        <f t="shared" si="7"/>
        <v>-649.50388553200003</v>
      </c>
      <c r="Q51" s="55">
        <v>1968312</v>
      </c>
      <c r="R51" s="56">
        <v>456206</v>
      </c>
      <c r="S51" s="57">
        <v>2433139</v>
      </c>
      <c r="T51" s="58">
        <f t="shared" si="8"/>
        <v>-68900</v>
      </c>
      <c r="U51" s="59">
        <f t="shared" si="9"/>
        <v>-367400</v>
      </c>
      <c r="V51" s="60">
        <f t="shared" si="10"/>
        <v>-8134000</v>
      </c>
    </row>
    <row r="52" spans="1:22" x14ac:dyDescent="0.25">
      <c r="A52" s="61" t="s">
        <v>35</v>
      </c>
      <c r="B52" s="61">
        <v>61</v>
      </c>
      <c r="C52" s="62">
        <v>593754</v>
      </c>
      <c r="D52" s="61">
        <v>238</v>
      </c>
      <c r="E52" s="63">
        <v>578084</v>
      </c>
      <c r="F52" s="63">
        <v>1731077.1313499997</v>
      </c>
      <c r="G52" s="63">
        <v>2308102.818</v>
      </c>
      <c r="H52" s="61">
        <v>0</v>
      </c>
      <c r="I52" s="64">
        <v>0</v>
      </c>
      <c r="J52" s="65">
        <f t="shared" si="1"/>
        <v>299</v>
      </c>
      <c r="K52" s="71">
        <f t="shared" si="2"/>
        <v>2901856.818</v>
      </c>
      <c r="L52" s="50">
        <f t="shared" si="3"/>
        <v>253.83320950000001</v>
      </c>
      <c r="M52" s="51">
        <f t="shared" si="4"/>
        <v>2463503.7780013289</v>
      </c>
      <c r="N52" s="52">
        <f t="shared" si="5"/>
        <v>-45.166790499999991</v>
      </c>
      <c r="O52" s="53">
        <f t="shared" si="6"/>
        <v>-438353.03999867104</v>
      </c>
      <c r="P52" s="54">
        <f t="shared" si="7"/>
        <v>-77.86754682199998</v>
      </c>
      <c r="Q52" s="55">
        <v>249697</v>
      </c>
      <c r="R52" s="56">
        <v>59925</v>
      </c>
      <c r="S52" s="57">
        <v>309622</v>
      </c>
      <c r="T52" s="58">
        <f t="shared" si="8"/>
        <v>-9000</v>
      </c>
      <c r="U52" s="59">
        <f t="shared" si="9"/>
        <v>-46800</v>
      </c>
      <c r="V52" s="60">
        <f t="shared" si="10"/>
        <v>-1036000</v>
      </c>
    </row>
    <row r="53" spans="1:22" x14ac:dyDescent="0.25">
      <c r="A53" s="61" t="s">
        <v>37</v>
      </c>
      <c r="B53" s="61">
        <v>51</v>
      </c>
      <c r="C53" s="62">
        <v>492381</v>
      </c>
      <c r="D53" s="61">
        <v>196</v>
      </c>
      <c r="E53" s="63">
        <v>474790</v>
      </c>
      <c r="F53" s="63">
        <v>1425592.9316999998</v>
      </c>
      <c r="G53" s="63">
        <v>1900790.5560000001</v>
      </c>
      <c r="H53" s="61">
        <v>0</v>
      </c>
      <c r="I53" s="64">
        <v>0</v>
      </c>
      <c r="J53" s="65">
        <f t="shared" si="1"/>
        <v>247</v>
      </c>
      <c r="K53" s="71">
        <f t="shared" si="2"/>
        <v>2393171.5559999999</v>
      </c>
      <c r="L53" s="50">
        <f t="shared" si="3"/>
        <v>209.68830349999999</v>
      </c>
      <c r="M53" s="51">
        <f t="shared" si="4"/>
        <v>2031660.2573364179</v>
      </c>
      <c r="N53" s="52">
        <f t="shared" si="5"/>
        <v>-37.311696500000011</v>
      </c>
      <c r="O53" s="53">
        <f t="shared" si="6"/>
        <v>-361511.29866358195</v>
      </c>
      <c r="P53" s="54">
        <f t="shared" si="7"/>
        <v>-64.325364766000021</v>
      </c>
      <c r="Q53" s="55">
        <v>149367</v>
      </c>
      <c r="R53" s="56">
        <v>31254</v>
      </c>
      <c r="S53" s="57">
        <v>180621</v>
      </c>
      <c r="T53" s="58">
        <f t="shared" si="8"/>
        <v>-4700</v>
      </c>
      <c r="U53" s="59">
        <f t="shared" si="9"/>
        <v>-27300</v>
      </c>
      <c r="V53" s="60">
        <f t="shared" si="10"/>
        <v>-604000</v>
      </c>
    </row>
    <row r="54" spans="1:22" x14ac:dyDescent="0.25">
      <c r="A54" s="61" t="s">
        <v>39</v>
      </c>
      <c r="B54" s="61">
        <v>199</v>
      </c>
      <c r="C54" s="62">
        <v>1926080</v>
      </c>
      <c r="D54" s="61">
        <v>756</v>
      </c>
      <c r="E54" s="63">
        <v>1832109</v>
      </c>
      <c r="F54" s="63">
        <v>5498715.5936999992</v>
      </c>
      <c r="G54" s="63">
        <v>7331620.716</v>
      </c>
      <c r="H54" s="61">
        <v>0</v>
      </c>
      <c r="I54" s="64">
        <v>0</v>
      </c>
      <c r="J54" s="65">
        <f t="shared" si="1"/>
        <v>955</v>
      </c>
      <c r="K54" s="71">
        <f t="shared" si="2"/>
        <v>9257700.716</v>
      </c>
      <c r="L54" s="50">
        <f t="shared" si="3"/>
        <v>810.73817750000001</v>
      </c>
      <c r="M54" s="51">
        <f t="shared" si="4"/>
        <v>7859237.0746913981</v>
      </c>
      <c r="N54" s="52">
        <f t="shared" si="5"/>
        <v>-144.26182249999999</v>
      </c>
      <c r="O54" s="53">
        <f t="shared" si="6"/>
        <v>-1398463.6413086019</v>
      </c>
      <c r="P54" s="54">
        <f t="shared" si="7"/>
        <v>-248.70738198999999</v>
      </c>
      <c r="Q54" s="55">
        <v>733613</v>
      </c>
      <c r="R54" s="56">
        <v>269581</v>
      </c>
      <c r="S54" s="57">
        <v>1003594</v>
      </c>
      <c r="T54" s="58">
        <f t="shared" si="8"/>
        <v>-40700</v>
      </c>
      <c r="U54" s="59">
        <f t="shared" si="9"/>
        <v>-151500</v>
      </c>
      <c r="V54" s="60">
        <f t="shared" si="10"/>
        <v>-3354000</v>
      </c>
    </row>
    <row r="55" spans="1:22" x14ac:dyDescent="0.25">
      <c r="A55" s="61" t="s">
        <v>41</v>
      </c>
      <c r="B55" s="61">
        <v>135</v>
      </c>
      <c r="C55" s="62">
        <v>1310603</v>
      </c>
      <c r="D55" s="61">
        <v>464</v>
      </c>
      <c r="E55" s="63">
        <v>1125361</v>
      </c>
      <c r="F55" s="63">
        <v>3374873.0627999995</v>
      </c>
      <c r="G55" s="63">
        <v>4499830.7039999999</v>
      </c>
      <c r="H55" s="61">
        <v>63</v>
      </c>
      <c r="I55" s="64">
        <v>610968.39300000004</v>
      </c>
      <c r="J55" s="65">
        <f t="shared" si="1"/>
        <v>662</v>
      </c>
      <c r="K55" s="71">
        <f t="shared" si="2"/>
        <v>6421402.0970000001</v>
      </c>
      <c r="L55" s="50">
        <f t="shared" si="3"/>
        <v>561.99861099999998</v>
      </c>
      <c r="M55" s="51">
        <f t="shared" si="4"/>
        <v>5451388.3069282286</v>
      </c>
      <c r="N55" s="52">
        <f t="shared" si="5"/>
        <v>-100.00138900000002</v>
      </c>
      <c r="O55" s="53">
        <f t="shared" si="6"/>
        <v>-970013.79007177148</v>
      </c>
      <c r="P55" s="54">
        <f t="shared" si="7"/>
        <v>-172.40239463600003</v>
      </c>
      <c r="Q55" s="55">
        <v>446992</v>
      </c>
      <c r="R55" s="56">
        <v>119473</v>
      </c>
      <c r="S55" s="57">
        <v>568323</v>
      </c>
      <c r="T55" s="58">
        <f t="shared" si="8"/>
        <v>-18000</v>
      </c>
      <c r="U55" s="59">
        <f t="shared" si="9"/>
        <v>-85800</v>
      </c>
      <c r="V55" s="60">
        <f t="shared" si="10"/>
        <v>-1900000</v>
      </c>
    </row>
    <row r="56" spans="1:22" x14ac:dyDescent="0.25">
      <c r="A56" s="61" t="s">
        <v>43</v>
      </c>
      <c r="B56" s="61">
        <v>103</v>
      </c>
      <c r="C56" s="62">
        <v>999244</v>
      </c>
      <c r="D56" s="61">
        <v>402</v>
      </c>
      <c r="E56" s="63">
        <v>974950</v>
      </c>
      <c r="F56" s="63">
        <v>2923920.1966499998</v>
      </c>
      <c r="G56" s="63">
        <v>3898560.2220000001</v>
      </c>
      <c r="H56" s="61">
        <v>0</v>
      </c>
      <c r="I56" s="64">
        <v>0</v>
      </c>
      <c r="J56" s="65">
        <f t="shared" si="1"/>
        <v>505</v>
      </c>
      <c r="K56" s="71">
        <f t="shared" si="2"/>
        <v>4897804.2220000001</v>
      </c>
      <c r="L56" s="50">
        <f t="shared" si="3"/>
        <v>428.71495249999998</v>
      </c>
      <c r="M56" s="51">
        <f t="shared" si="4"/>
        <v>4157944.3651267909</v>
      </c>
      <c r="N56" s="52">
        <f t="shared" si="5"/>
        <v>-76.285047500000019</v>
      </c>
      <c r="O56" s="53">
        <f t="shared" si="6"/>
        <v>-739859.85687320912</v>
      </c>
      <c r="P56" s="54">
        <f t="shared" si="7"/>
        <v>-131.51542189000003</v>
      </c>
      <c r="Q56" s="55">
        <v>352755</v>
      </c>
      <c r="R56" s="56">
        <v>116975</v>
      </c>
      <c r="S56" s="57">
        <v>469730</v>
      </c>
      <c r="T56" s="58">
        <f t="shared" si="8"/>
        <v>-17700</v>
      </c>
      <c r="U56" s="59">
        <f t="shared" si="9"/>
        <v>-70900</v>
      </c>
      <c r="V56" s="60">
        <f t="shared" si="10"/>
        <v>-1570000</v>
      </c>
    </row>
    <row r="57" spans="1:22" x14ac:dyDescent="0.25">
      <c r="A57" s="61" t="s">
        <v>45</v>
      </c>
      <c r="B57" s="61">
        <v>234</v>
      </c>
      <c r="C57" s="62">
        <v>2273643</v>
      </c>
      <c r="D57" s="61">
        <v>888</v>
      </c>
      <c r="E57" s="63">
        <v>2152864</v>
      </c>
      <c r="F57" s="63">
        <v>6458808.7925999993</v>
      </c>
      <c r="G57" s="63">
        <v>8611744.9680000003</v>
      </c>
      <c r="H57" s="61">
        <v>29</v>
      </c>
      <c r="I57" s="64">
        <v>281239.41899999999</v>
      </c>
      <c r="J57" s="65">
        <f t="shared" si="1"/>
        <v>1151</v>
      </c>
      <c r="K57" s="71">
        <f t="shared" si="2"/>
        <v>11166627.387</v>
      </c>
      <c r="L57" s="50">
        <f t="shared" si="3"/>
        <v>977.1305155</v>
      </c>
      <c r="M57" s="51">
        <f t="shared" si="4"/>
        <v>9479802.237233473</v>
      </c>
      <c r="N57" s="52">
        <f t="shared" si="5"/>
        <v>-173.8694845</v>
      </c>
      <c r="O57" s="53">
        <f t="shared" si="6"/>
        <v>-1686825.1497665271</v>
      </c>
      <c r="P57" s="54">
        <f t="shared" si="7"/>
        <v>-299.75099127800001</v>
      </c>
      <c r="Q57" s="55">
        <v>842103</v>
      </c>
      <c r="R57" s="56">
        <v>219817</v>
      </c>
      <c r="S57" s="57">
        <v>1063517</v>
      </c>
      <c r="T57" s="58">
        <f t="shared" si="8"/>
        <v>-33200</v>
      </c>
      <c r="U57" s="59">
        <f t="shared" si="9"/>
        <v>-160600</v>
      </c>
      <c r="V57" s="60">
        <f t="shared" si="10"/>
        <v>-3556000</v>
      </c>
    </row>
    <row r="58" spans="1:22" ht="15.75" thickBot="1" x14ac:dyDescent="0.3">
      <c r="A58" s="73" t="s">
        <v>47</v>
      </c>
      <c r="B58" s="74">
        <v>49</v>
      </c>
      <c r="C58" s="75">
        <v>472321</v>
      </c>
      <c r="D58" s="74">
        <v>172</v>
      </c>
      <c r="E58" s="76">
        <v>417762</v>
      </c>
      <c r="F58" s="76">
        <v>1251030.5318999998</v>
      </c>
      <c r="G58" s="76">
        <v>1668040.692</v>
      </c>
      <c r="H58" s="74">
        <v>0</v>
      </c>
      <c r="I58" s="77">
        <v>0</v>
      </c>
      <c r="J58" s="78">
        <f t="shared" si="1"/>
        <v>221</v>
      </c>
      <c r="K58" s="79">
        <f t="shared" si="2"/>
        <v>2140361.6919999998</v>
      </c>
      <c r="L58" s="50">
        <f t="shared" si="3"/>
        <v>187.61585049999999</v>
      </c>
      <c r="M58" s="51">
        <f t="shared" si="4"/>
        <v>1817039.7249873257</v>
      </c>
      <c r="N58" s="80">
        <f t="shared" si="5"/>
        <v>-33.384149500000007</v>
      </c>
      <c r="O58" s="81">
        <f t="shared" si="6"/>
        <v>-323321.96701267408</v>
      </c>
      <c r="P58" s="82">
        <f t="shared" si="7"/>
        <v>-57.554273738000013</v>
      </c>
      <c r="Q58" s="83">
        <v>166520</v>
      </c>
      <c r="R58" s="84">
        <v>50230</v>
      </c>
      <c r="S58" s="85">
        <v>217169</v>
      </c>
      <c r="T58" s="86">
        <f t="shared" si="8"/>
        <v>-7600</v>
      </c>
      <c r="U58" s="59">
        <f t="shared" si="9"/>
        <v>-32800</v>
      </c>
      <c r="V58" s="87">
        <f t="shared" si="10"/>
        <v>-726000</v>
      </c>
    </row>
    <row r="59" spans="1:22" ht="16.5" hidden="1" thickTop="1" thickBot="1" x14ac:dyDescent="0.3">
      <c r="A59" s="88" t="s">
        <v>59</v>
      </c>
      <c r="B59" s="89">
        <v>9741</v>
      </c>
      <c r="C59" s="90">
        <v>94464210</v>
      </c>
      <c r="D59" s="89">
        <v>34462</v>
      </c>
      <c r="E59" s="91">
        <v>83552360</v>
      </c>
      <c r="F59" s="91">
        <v>250657059.24614999</v>
      </c>
      <c r="G59" s="91">
        <v>334209408.88199991</v>
      </c>
      <c r="H59" s="89">
        <v>1260</v>
      </c>
      <c r="I59" s="92">
        <v>12219367.859999999</v>
      </c>
      <c r="J59" s="48">
        <f t="shared" si="1"/>
        <v>45463</v>
      </c>
      <c r="K59" s="93">
        <f t="shared" si="2"/>
        <v>440892986.74199992</v>
      </c>
      <c r="L59" s="94">
        <f t="shared" si="3"/>
        <v>38595.3819515</v>
      </c>
      <c r="M59" s="95">
        <f t="shared" si="4"/>
        <v>374291912.61124676</v>
      </c>
      <c r="N59" s="96">
        <f t="shared" si="5"/>
        <v>-6867.6180485000004</v>
      </c>
      <c r="O59" s="97">
        <f t="shared" si="6"/>
        <v>-66601074.13075316</v>
      </c>
      <c r="P59" s="98">
        <f t="shared" si="7"/>
        <v>-11839.773515614001</v>
      </c>
      <c r="Q59" s="99" t="e">
        <v>#N/A</v>
      </c>
      <c r="R59" s="100" t="e">
        <v>#N/A</v>
      </c>
      <c r="S59" s="101" t="e">
        <v>#N/A</v>
      </c>
      <c r="T59" s="102" t="e">
        <f t="shared" si="8"/>
        <v>#N/A</v>
      </c>
      <c r="U59" s="103" t="e">
        <f t="shared" si="9"/>
        <v>#N/A</v>
      </c>
      <c r="V59" s="104" t="e">
        <f t="shared" si="10"/>
        <v>#N/A</v>
      </c>
    </row>
    <row r="60" spans="1:22" ht="15.75" thickTop="1" x14ac:dyDescent="0.25">
      <c r="A60" s="61" t="s">
        <v>50</v>
      </c>
      <c r="B60" s="61">
        <v>104</v>
      </c>
      <c r="C60" s="62">
        <v>1008565</v>
      </c>
      <c r="D60" s="61"/>
      <c r="E60" s="61"/>
      <c r="F60" s="61"/>
      <c r="G60" s="61"/>
      <c r="H60" s="61"/>
      <c r="I60" s="105"/>
      <c r="J60" s="65">
        <f t="shared" si="1"/>
        <v>104</v>
      </c>
      <c r="K60" s="106">
        <f t="shared" si="2"/>
        <v>1008565</v>
      </c>
      <c r="L60" s="107">
        <f t="shared" si="3"/>
        <v>88.289811999999998</v>
      </c>
      <c r="M60" s="108">
        <f t="shared" si="4"/>
        <v>856211.67538249993</v>
      </c>
      <c r="N60" s="52">
        <f t="shared" si="5"/>
        <v>-15.710188000000002</v>
      </c>
      <c r="O60" s="109">
        <f t="shared" si="6"/>
        <v>-152353.32461750007</v>
      </c>
      <c r="P60" s="110">
        <f t="shared" si="7"/>
        <v>-27.084364112000003</v>
      </c>
      <c r="Q60" s="111">
        <v>3120</v>
      </c>
      <c r="R60" s="112">
        <v>137064</v>
      </c>
      <c r="S60" s="113">
        <v>140184</v>
      </c>
      <c r="T60" s="58">
        <f t="shared" si="8"/>
        <v>-20700</v>
      </c>
      <c r="U60" s="114">
        <f t="shared" si="9"/>
        <v>-21200</v>
      </c>
      <c r="V60" s="60">
        <f t="shared" si="10"/>
        <v>-469000</v>
      </c>
    </row>
    <row r="61" spans="1:22" x14ac:dyDescent="0.25">
      <c r="A61" s="61" t="s">
        <v>52</v>
      </c>
      <c r="B61" s="61">
        <v>104</v>
      </c>
      <c r="C61" s="62">
        <v>1008565</v>
      </c>
      <c r="D61" s="61"/>
      <c r="E61" s="61"/>
      <c r="F61" s="115"/>
      <c r="G61" s="61"/>
      <c r="H61" s="61"/>
      <c r="I61" s="105"/>
      <c r="J61" s="65">
        <f t="shared" si="1"/>
        <v>104</v>
      </c>
      <c r="K61" s="71">
        <f t="shared" si="2"/>
        <v>1008565</v>
      </c>
      <c r="L61" s="50">
        <f t="shared" si="3"/>
        <v>88.289811999999998</v>
      </c>
      <c r="M61" s="51">
        <f t="shared" si="4"/>
        <v>856211.67538249993</v>
      </c>
      <c r="N61" s="52">
        <f t="shared" si="5"/>
        <v>-15.710188000000002</v>
      </c>
      <c r="O61" s="53">
        <f t="shared" si="6"/>
        <v>-152353.32461750007</v>
      </c>
      <c r="P61" s="54">
        <f t="shared" si="7"/>
        <v>-27.084364112000003</v>
      </c>
      <c r="Q61" s="55">
        <v>91293</v>
      </c>
      <c r="R61" s="56">
        <v>20248</v>
      </c>
      <c r="S61" s="57">
        <v>111541</v>
      </c>
      <c r="T61" s="58">
        <f t="shared" si="8"/>
        <v>-3100</v>
      </c>
      <c r="U61" s="59">
        <f t="shared" si="9"/>
        <v>-16800</v>
      </c>
      <c r="V61" s="60">
        <f t="shared" si="10"/>
        <v>-372000</v>
      </c>
    </row>
    <row r="62" spans="1:22" x14ac:dyDescent="0.25">
      <c r="A62" s="61" t="s">
        <v>54</v>
      </c>
      <c r="B62" s="61">
        <v>35</v>
      </c>
      <c r="C62" s="62">
        <v>336189</v>
      </c>
      <c r="D62" s="61"/>
      <c r="E62" s="61"/>
      <c r="F62" s="61"/>
      <c r="G62" s="61"/>
      <c r="H62" s="61"/>
      <c r="I62" s="105"/>
      <c r="J62" s="65">
        <f t="shared" si="1"/>
        <v>35</v>
      </c>
      <c r="K62" s="71">
        <f t="shared" si="2"/>
        <v>336189</v>
      </c>
      <c r="L62" s="50">
        <f t="shared" si="3"/>
        <v>29.7129175</v>
      </c>
      <c r="M62" s="51">
        <f t="shared" si="4"/>
        <v>285404.45775449998</v>
      </c>
      <c r="N62" s="52">
        <f t="shared" si="5"/>
        <v>-5.2870825000000004</v>
      </c>
      <c r="O62" s="53">
        <f t="shared" si="6"/>
        <v>-50784.542245500023</v>
      </c>
      <c r="P62" s="54">
        <f t="shared" si="7"/>
        <v>-9.1149302300000006</v>
      </c>
      <c r="Q62" s="55">
        <v>15580</v>
      </c>
      <c r="R62" s="56">
        <v>13300</v>
      </c>
      <c r="S62" s="57">
        <v>28880</v>
      </c>
      <c r="T62" s="58">
        <f t="shared" si="8"/>
        <v>-2000</v>
      </c>
      <c r="U62" s="59">
        <f t="shared" si="9"/>
        <v>-4400</v>
      </c>
      <c r="V62" s="60">
        <f t="shared" si="10"/>
        <v>-97000</v>
      </c>
    </row>
    <row r="63" spans="1:22" ht="15.75" thickBot="1" x14ac:dyDescent="0.3">
      <c r="A63" s="74" t="s">
        <v>55</v>
      </c>
      <c r="B63" s="74">
        <v>104</v>
      </c>
      <c r="C63" s="75">
        <v>1008565</v>
      </c>
      <c r="D63" s="74"/>
      <c r="E63" s="74"/>
      <c r="F63" s="74"/>
      <c r="G63" s="74"/>
      <c r="H63" s="74"/>
      <c r="I63" s="116"/>
      <c r="J63" s="78">
        <f t="shared" si="1"/>
        <v>104</v>
      </c>
      <c r="K63" s="79">
        <f t="shared" si="2"/>
        <v>1008565</v>
      </c>
      <c r="L63" s="117">
        <f t="shared" si="3"/>
        <v>88.289811999999998</v>
      </c>
      <c r="M63" s="51">
        <f t="shared" si="4"/>
        <v>856211.67538249993</v>
      </c>
      <c r="N63" s="80">
        <f t="shared" si="5"/>
        <v>-15.710188000000002</v>
      </c>
      <c r="O63" s="81">
        <f t="shared" si="6"/>
        <v>-152353.32461750007</v>
      </c>
      <c r="P63" s="118">
        <f t="shared" si="7"/>
        <v>-27.084364112000003</v>
      </c>
      <c r="Q63" s="119">
        <v>57701</v>
      </c>
      <c r="R63" s="120">
        <v>29264</v>
      </c>
      <c r="S63" s="121">
        <v>86965</v>
      </c>
      <c r="T63" s="86">
        <f t="shared" si="8"/>
        <v>-4400</v>
      </c>
      <c r="U63" s="59">
        <f t="shared" si="9"/>
        <v>-13100</v>
      </c>
      <c r="V63" s="60">
        <f t="shared" si="10"/>
        <v>-290000</v>
      </c>
    </row>
    <row r="64" spans="1:22" ht="15.75" hidden="1" thickBot="1" x14ac:dyDescent="0.3">
      <c r="A64" s="28" t="s">
        <v>57</v>
      </c>
      <c r="B64" s="20">
        <v>347</v>
      </c>
      <c r="C64" s="21">
        <v>3361884</v>
      </c>
      <c r="F64" s="2"/>
      <c r="G64" s="4"/>
      <c r="J64" s="24">
        <f t="shared" si="1"/>
        <v>347</v>
      </c>
      <c r="K64" s="12">
        <f t="shared" si="2"/>
        <v>3361884</v>
      </c>
      <c r="L64" s="11">
        <f t="shared" ref="L64" si="11">J64*0.922</f>
        <v>319.93400000000003</v>
      </c>
      <c r="M64" s="13">
        <f t="shared" ref="M64" si="12">K64*0.922</f>
        <v>3099657.048</v>
      </c>
      <c r="N64" s="11">
        <f t="shared" ref="N64" si="13">L64-J64</f>
        <v>-27.065999999999974</v>
      </c>
      <c r="O64" s="13">
        <f t="shared" ref="O64" si="14">M64-K64</f>
        <v>-262226.95200000005</v>
      </c>
    </row>
    <row r="65" spans="1:22" ht="15.75" thickTop="1" x14ac:dyDescent="0.25">
      <c r="A65" s="29"/>
      <c r="J65" s="23"/>
      <c r="K65" s="30"/>
      <c r="L65" s="3"/>
      <c r="M65" s="30"/>
      <c r="N65" s="3"/>
      <c r="O65" s="30"/>
      <c r="U65" s="43"/>
      <c r="V65" s="43"/>
    </row>
    <row r="66" spans="1:22" ht="15" customHeight="1" x14ac:dyDescent="0.25">
      <c r="A66" s="154" t="s">
        <v>93</v>
      </c>
      <c r="B66" s="10"/>
      <c r="C66" s="10"/>
      <c r="D66" s="10"/>
      <c r="E66" s="10"/>
      <c r="F66" s="10"/>
      <c r="G66" s="10"/>
      <c r="H66" s="10"/>
      <c r="I66" s="10"/>
    </row>
    <row r="67" spans="1:22" ht="18.75" customHeight="1" x14ac:dyDescent="0.25">
      <c r="A67" s="154" t="s">
        <v>82</v>
      </c>
      <c r="B67" s="10"/>
      <c r="C67" s="10"/>
      <c r="D67" s="10"/>
      <c r="E67" s="10"/>
      <c r="F67" s="10"/>
      <c r="G67" s="10"/>
      <c r="H67" s="10"/>
      <c r="I67" s="10"/>
    </row>
    <row r="68" spans="1:22" ht="15.75" x14ac:dyDescent="0.25">
      <c r="A68" s="154" t="s">
        <v>94</v>
      </c>
    </row>
    <row r="69" spans="1:22" ht="20.25" customHeight="1" x14ac:dyDescent="0.3">
      <c r="A69" s="163" t="s">
        <v>85</v>
      </c>
    </row>
    <row r="70" spans="1:22" ht="15.75" x14ac:dyDescent="0.25">
      <c r="A70" s="159" t="s">
        <v>81</v>
      </c>
    </row>
    <row r="71" spans="1:22" ht="15.75" x14ac:dyDescent="0.25">
      <c r="A71" s="160" t="s">
        <v>83</v>
      </c>
      <c r="T71" s="42"/>
    </row>
    <row r="72" spans="1:22" ht="15.75" x14ac:dyDescent="0.25">
      <c r="A72" s="160" t="s">
        <v>84</v>
      </c>
    </row>
    <row r="73" spans="1:22" ht="11.25" customHeight="1" x14ac:dyDescent="0.25">
      <c r="A73" s="161"/>
      <c r="K73" s="45"/>
      <c r="M73" s="46"/>
      <c r="O73" s="47"/>
    </row>
    <row r="74" spans="1:22" ht="18.75" x14ac:dyDescent="0.25">
      <c r="A74" s="162" t="s">
        <v>88</v>
      </c>
    </row>
    <row r="75" spans="1:22" x14ac:dyDescent="0.25">
      <c r="M75" s="136"/>
    </row>
  </sheetData>
  <mergeCells count="5">
    <mergeCell ref="L4:M4"/>
    <mergeCell ref="J4:K4"/>
    <mergeCell ref="N4:P4"/>
    <mergeCell ref="Q4:S4"/>
    <mergeCell ref="T4:V4"/>
  </mergeCells>
  <pageMargins left="0.15" right="0.15" top="0.2" bottom="0" header="0" footer="0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Proposed FY2014 Budget Impact</vt:lpstr>
      <vt:lpstr>'Proposed FY2014 Budget Impact'!Print_Area</vt:lpstr>
      <vt:lpstr>'Proposed FY2014 Budget Impact'!Print_Titles</vt:lpstr>
    </vt:vector>
  </TitlesOfParts>
  <Company>Senior Service America,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 Truong</dc:creator>
  <cp:lastModifiedBy>Tony Sarmiento</cp:lastModifiedBy>
  <cp:lastPrinted>2013-04-15T17:09:29Z</cp:lastPrinted>
  <dcterms:created xsi:type="dcterms:W3CDTF">2012-08-03T15:27:16Z</dcterms:created>
  <dcterms:modified xsi:type="dcterms:W3CDTF">2013-04-15T17:15:29Z</dcterms:modified>
</cp:coreProperties>
</file>